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2" windowWidth="15480" windowHeight="9408" firstSheet="1" activeTab="2"/>
  </bookViews>
  <sheets>
    <sheet name="Summary Balance Sheet" sheetId="4" r:id="rId1"/>
    <sheet name="Debit Ledger (Impacts)" sheetId="1" r:id="rId2"/>
    <sheet name="Credit Ledger (Mitigation)" sheetId="2" r:id="rId3"/>
    <sheet name="Aquatic Areas Ledger" sheetId="6" r:id="rId4"/>
    <sheet name="Sheet1" sheetId="7" r:id="rId5"/>
  </sheets>
  <definedNames>
    <definedName name="_xlnm.Print_Area" localSheetId="3">'Aquatic Areas Ledger'!$A$1:$J$24</definedName>
    <definedName name="_xlnm.Print_Area" localSheetId="2">'Credit Ledger (Mitigation)'!$A$1:$AA$53</definedName>
    <definedName name="_xlnm.Print_Area" localSheetId="1">'Debit Ledger (Impacts)'!$A$1:$W$21</definedName>
    <definedName name="_xlnm.Print_Area" localSheetId="0">'Summary Balance Sheet'!$A$1:$K$25</definedName>
  </definedNames>
  <calcPr calcId="125725"/>
</workbook>
</file>

<file path=xl/calcChain.xml><?xml version="1.0" encoding="utf-8"?>
<calcChain xmlns="http://schemas.openxmlformats.org/spreadsheetml/2006/main">
  <c r="O11" i="2"/>
  <c r="O10"/>
  <c r="W11" i="1"/>
  <c r="V11"/>
  <c r="U11"/>
  <c r="T11"/>
  <c r="X11" s="1"/>
  <c r="W10"/>
  <c r="V10"/>
  <c r="U10"/>
  <c r="X10"/>
  <c r="T10"/>
  <c r="S12"/>
  <c r="S11"/>
  <c r="S10"/>
  <c r="N10"/>
  <c r="O12"/>
  <c r="O11"/>
  <c r="O10"/>
  <c r="N12"/>
  <c r="L12"/>
  <c r="N11"/>
  <c r="L11"/>
  <c r="L10"/>
  <c r="C20" i="6"/>
  <c r="D45" i="2"/>
  <c r="AA34"/>
  <c r="X34"/>
  <c r="W34"/>
  <c r="V34"/>
  <c r="U34"/>
  <c r="O34"/>
  <c r="M34"/>
  <c r="L34"/>
  <c r="K34"/>
  <c r="X33"/>
  <c r="X53" s="1"/>
  <c r="W33"/>
  <c r="V33"/>
  <c r="V53" s="1"/>
  <c r="U33"/>
  <c r="U53" s="1"/>
  <c r="O33"/>
  <c r="O53" s="1"/>
  <c r="M33"/>
  <c r="M53" s="1"/>
  <c r="L33"/>
  <c r="L53" s="1"/>
  <c r="K33"/>
  <c r="D22"/>
  <c r="W53" l="1"/>
  <c r="N34"/>
  <c r="N33"/>
  <c r="Z34"/>
  <c r="AA33" s="1"/>
  <c r="AA53" s="1"/>
  <c r="Z33"/>
  <c r="K53"/>
  <c r="N53" s="1"/>
  <c r="H35"/>
  <c r="H34"/>
  <c r="H39" s="1"/>
  <c r="H33"/>
  <c r="H12"/>
  <c r="H10"/>
  <c r="J11" i="1"/>
  <c r="J10"/>
  <c r="J11" i="2"/>
  <c r="J10"/>
  <c r="D6"/>
  <c r="D11" i="4" s="1"/>
  <c r="E6" i="2"/>
  <c r="E11" i="4" s="1"/>
  <c r="C6" i="2"/>
  <c r="C11" i="4" s="1"/>
  <c r="H12" i="1"/>
  <c r="D8" i="4" s="1"/>
  <c r="I12" i="1"/>
  <c r="E8" i="4" s="1"/>
  <c r="G12" i="1"/>
  <c r="C8" i="4" s="1"/>
  <c r="C23"/>
  <c r="D4" i="2"/>
  <c r="E4"/>
  <c r="C4"/>
  <c r="E11"/>
  <c r="C5" s="1"/>
  <c r="F11"/>
  <c r="D5" s="1"/>
  <c r="G11"/>
  <c r="E5" s="1"/>
  <c r="G37"/>
  <c r="F39" s="1"/>
  <c r="E37"/>
  <c r="L10"/>
  <c r="L11"/>
  <c r="M10"/>
  <c r="M11"/>
  <c r="K10"/>
  <c r="K11"/>
  <c r="G13" i="1"/>
  <c r="H13"/>
  <c r="I13"/>
  <c r="D12"/>
  <c r="C20" i="4" s="1"/>
  <c r="D13" i="1"/>
  <c r="D49" i="2" l="1"/>
  <c r="D51" s="1"/>
  <c r="H37"/>
  <c r="G39" s="1"/>
  <c r="N11"/>
  <c r="Q11" s="1"/>
  <c r="N10"/>
  <c r="Q10" s="1"/>
  <c r="K30"/>
  <c r="M30"/>
  <c r="G14" s="1"/>
  <c r="L30"/>
  <c r="F14" s="1"/>
  <c r="F16" s="1"/>
  <c r="Z53"/>
  <c r="Y33"/>
  <c r="F5"/>
  <c r="H11"/>
  <c r="F4"/>
  <c r="G15" i="1"/>
  <c r="F6" i="2"/>
  <c r="D13" i="4"/>
  <c r="D15"/>
  <c r="E15"/>
  <c r="E13"/>
  <c r="C15"/>
  <c r="C13"/>
  <c r="E39" i="2"/>
  <c r="R11" l="1"/>
  <c r="T11"/>
  <c r="R10"/>
  <c r="R30" s="1"/>
  <c r="Q30"/>
  <c r="T10"/>
  <c r="T30" s="1"/>
  <c r="U11"/>
  <c r="E14"/>
  <c r="H14" s="1"/>
  <c r="H16" s="1"/>
  <c r="N30"/>
  <c r="G16"/>
  <c r="W11"/>
  <c r="X11"/>
  <c r="V11"/>
  <c r="U10"/>
  <c r="X10"/>
  <c r="O30"/>
  <c r="V10"/>
  <c r="Z10" l="1"/>
  <c r="AA10" s="1"/>
  <c r="Z11"/>
  <c r="AA11" s="1"/>
  <c r="W12" i="1"/>
  <c r="U30" i="2"/>
  <c r="X30"/>
  <c r="T12" i="1"/>
  <c r="E16" i="2"/>
  <c r="V30"/>
  <c r="V12" i="1"/>
  <c r="W10" i="2"/>
  <c r="U12" i="1"/>
  <c r="Y10" i="2" l="1"/>
  <c r="Y11"/>
  <c r="X12" i="1"/>
  <c r="W30" i="2"/>
  <c r="AA30"/>
  <c r="Z30" l="1"/>
  <c r="D26"/>
  <c r="D28" s="1"/>
</calcChain>
</file>

<file path=xl/comments1.xml><?xml version="1.0" encoding="utf-8"?>
<comments xmlns="http://schemas.openxmlformats.org/spreadsheetml/2006/main">
  <authors>
    <author>Pierce County User</author>
    <author>Ann Boeholt</author>
  </authors>
  <commentList>
    <comment ref="H14" authorId="0">
      <text>
        <r>
          <rPr>
            <sz val="11"/>
            <color indexed="81"/>
            <rFont val="Tahoma"/>
            <family val="2"/>
          </rPr>
          <t xml:space="preserve">The two example projects used 52.93 of the 66.84 pending and released credits at Larchmont.  </t>
        </r>
      </text>
    </comment>
    <comment ref="F16" authorId="1">
      <text>
        <r>
          <rPr>
            <sz val="11"/>
            <color indexed="81"/>
            <rFont val="Tahoma"/>
            <family val="2"/>
          </rPr>
          <t xml:space="preserve">A negative balance in either of these 3 cells is acceptable but informs us the next PCILF receiving site must emphasize lifting the deficient functions.  </t>
        </r>
      </text>
    </comment>
  </commentList>
</comments>
</file>

<file path=xl/sharedStrings.xml><?xml version="1.0" encoding="utf-8"?>
<sst xmlns="http://schemas.openxmlformats.org/spreadsheetml/2006/main" count="192" uniqueCount="130">
  <si>
    <t>Impact Acreage</t>
  </si>
  <si>
    <t>Mitigation Site Name</t>
  </si>
  <si>
    <t>Impact Site(s)</t>
  </si>
  <si>
    <t>Number of Impacts (Unique projects)</t>
  </si>
  <si>
    <t>Acres of Impact</t>
  </si>
  <si>
    <t>Impact Site Name</t>
  </si>
  <si>
    <t>Proposed Project Acreage</t>
  </si>
  <si>
    <t>Y</t>
  </si>
  <si>
    <t>Assigned to Mitigation Project</t>
  </si>
  <si>
    <t>PROJECT 1</t>
  </si>
  <si>
    <t>PROJECT 2</t>
  </si>
  <si>
    <t>TOTALS</t>
  </si>
  <si>
    <t>Type</t>
  </si>
  <si>
    <t>Wetland</t>
  </si>
  <si>
    <t>IMPACT SITE DETAILS AND BUDGET ALLOCATION</t>
  </si>
  <si>
    <t>Funds Allocated (from Contributing Impact Projects):</t>
  </si>
  <si>
    <t>Remaining Budget Need:</t>
  </si>
  <si>
    <t>Remaining Funds for Other Project</t>
  </si>
  <si>
    <t>Category</t>
  </si>
  <si>
    <t>III</t>
  </si>
  <si>
    <t>I</t>
  </si>
  <si>
    <t>Example Road through Cat I wetland</t>
  </si>
  <si>
    <t>Example-House in Cat III grazed wet pasture</t>
  </si>
  <si>
    <t>Proposed</t>
  </si>
  <si>
    <t>Total</t>
  </si>
  <si>
    <t>Released</t>
  </si>
  <si>
    <t>Pending</t>
  </si>
  <si>
    <t>CARRY OVER</t>
  </si>
  <si>
    <t>Notes</t>
  </si>
  <si>
    <t>= Advance - Debited + Released</t>
  </si>
  <si>
    <t>Mitigation Details</t>
  </si>
  <si>
    <t>Projects</t>
  </si>
  <si>
    <t>Acres</t>
  </si>
  <si>
    <t>Impact Site Details</t>
  </si>
  <si>
    <t>"No Net Loss Balance"</t>
  </si>
  <si>
    <t>EXAMPLES ONLY
Mitigation Site Name</t>
  </si>
  <si>
    <t>Credits Balance Sheet</t>
  </si>
  <si>
    <t>Water Quality Credits</t>
  </si>
  <si>
    <t>Hydrology Credits</t>
  </si>
  <si>
    <t>Habitat 
Credits</t>
  </si>
  <si>
    <t>Advance Credits</t>
  </si>
  <si>
    <t>Debited Credits (sold to impacts)</t>
  </si>
  <si>
    <t>Credits pending (planned, proposed)</t>
  </si>
  <si>
    <t>Credits earned (Released)</t>
  </si>
  <si>
    <t>= Credits Earned - Debited Credits</t>
  </si>
  <si>
    <t>Credits available to sell</t>
  </si>
  <si>
    <t>"Universal Debits" (sum of Credits)</t>
  </si>
  <si>
    <t>WQ 
Credits</t>
  </si>
  <si>
    <t>Proposed Credits</t>
  </si>
  <si>
    <t>Released Credits</t>
  </si>
  <si>
    <t>WQ 
Credits Needed</t>
  </si>
  <si>
    <t>Hyrology Credits Needed</t>
  </si>
  <si>
    <t>Habitat Credits Needed</t>
  </si>
  <si>
    <t>Pending Credits</t>
  </si>
  <si>
    <t>Program Admin Acct.
001</t>
  </si>
  <si>
    <t>Contingency Fee Acct
002</t>
  </si>
  <si>
    <t>LT M &amp; M Acct.
003</t>
  </si>
  <si>
    <t>Mitigation Project Accts
004</t>
  </si>
  <si>
    <t>Price per Universal Credit
($/acre)</t>
  </si>
  <si>
    <t>Water Quality Debits</t>
  </si>
  <si>
    <t>Hydrology Debits</t>
  </si>
  <si>
    <t>Habitat Debits</t>
  </si>
  <si>
    <t>Total Debits =  (Universal Credits Purchased)</t>
  </si>
  <si>
    <t>PALS Permit Number</t>
  </si>
  <si>
    <t>Statement of Sale Date</t>
  </si>
  <si>
    <t>SMWR</t>
  </si>
  <si>
    <t>Mitigation Site SWM Project Number</t>
  </si>
  <si>
    <t>D143</t>
  </si>
  <si>
    <t>D200</t>
  </si>
  <si>
    <t>Acquisition</t>
  </si>
  <si>
    <t>Design</t>
  </si>
  <si>
    <t>Construction</t>
  </si>
  <si>
    <t>Estimated Mitigation Project Account Budget Need:</t>
  </si>
  <si>
    <t>Notes:</t>
  </si>
  <si>
    <t>58XX2</t>
  </si>
  <si>
    <t>58XX1</t>
  </si>
  <si>
    <t>3.  For full impact site data, refer to PALS+ database (search by PALS Permit Number).</t>
  </si>
  <si>
    <t>LWR</t>
  </si>
  <si>
    <t>2.  Data for individual sites will be taken from an approved Statement of Sale.</t>
  </si>
  <si>
    <t>WRIA 12 ILF receiving site summary</t>
  </si>
  <si>
    <t>Larchmont Wetland Reserve</t>
  </si>
  <si>
    <t>South Midland Wetland Reserve</t>
  </si>
  <si>
    <t xml:space="preserve">Total Credit Fees 
</t>
  </si>
  <si>
    <t>% of Credit Fees used for this project</t>
  </si>
  <si>
    <t>Balance Sheet</t>
  </si>
  <si>
    <t>Aquatic Area Type 1 (e.g. stream bed)</t>
  </si>
  <si>
    <t>Aquatic Area Type 2 (e.g. lake shoreline)</t>
  </si>
  <si>
    <t>Aquatic Area Type 3 (e.g. stream buffer)</t>
  </si>
  <si>
    <t>Area of Impacts</t>
  </si>
  <si>
    <t>Mitigation Area Pending  (planned, proposed)</t>
  </si>
  <si>
    <t>Mitigation Complete (credits released)</t>
  </si>
  <si>
    <t>Total Universal Credits Needed</t>
  </si>
  <si>
    <t>Credit  Fees Allocated to This Project</t>
  </si>
  <si>
    <t>Credits Still Available at PCILF Receiving Site:</t>
  </si>
  <si>
    <t>Date of Spending Agreement Authorization:</t>
  </si>
  <si>
    <t>Credit Ledger Service Area 12 - Chambers/Clover Creek</t>
  </si>
  <si>
    <t>Debit Ledger Service Area 12 - Chambers/Clover Creek</t>
  </si>
  <si>
    <t>1.  This ledger worksheet tracks debits accrued from impact sites within the service area and the fee paid to mitigate for those debits with ILF credits.  This is not, however, a financial ledger.  Financial information is presented within the Fee Ledger.</t>
  </si>
  <si>
    <t>Aquatic Areas Ledger Service Area 12 - Chambers/Clover Creek</t>
  </si>
  <si>
    <t>Summary Balance Sheet Service Area 12 - Chambers/Clover Creek</t>
  </si>
  <si>
    <t>Site Data</t>
  </si>
  <si>
    <t>Mitigation Debit And Fee Assessment Data</t>
  </si>
  <si>
    <t>Fullfillment Data</t>
  </si>
  <si>
    <t>MITIGATION SITE DETAILS - CREDITS AND ESTIMATED BUDGET</t>
  </si>
  <si>
    <t>Proposed Project 
      Acreage 
(Including Buffers)</t>
  </si>
  <si>
    <t>Exhibit 7: CREDIT/DEBIT LEDGER / Part III</t>
  </si>
  <si>
    <t>Exhibit 7: CREDIT/DEBIT LEDGER / Part II</t>
  </si>
  <si>
    <t>Exhibit 7: CREDIT/DEBIT LEDGER / Part I</t>
  </si>
  <si>
    <t xml:space="preserve">Exhibit 7: CREDIT/DEBIT LEDGER/ Part IV </t>
  </si>
  <si>
    <t>Current as of: XX-XX-XXXX</t>
  </si>
  <si>
    <t>(Date Advanced: XX-XX-2014)</t>
  </si>
  <si>
    <t>Idividual Mitigation Projects Acct</t>
  </si>
  <si>
    <t>Total Mitigation Fee Charged to Applicant</t>
  </si>
  <si>
    <t xml:space="preserve">Land Fee Acct. </t>
  </si>
  <si>
    <t>Total Land Fee</t>
  </si>
  <si>
    <t>Total Credit Fee</t>
  </si>
  <si>
    <t>Per Credit Land Fee</t>
  </si>
  <si>
    <t>Contingency  Account</t>
  </si>
  <si>
    <t>Program Admin Account</t>
  </si>
  <si>
    <t>Long Term Management Account</t>
  </si>
  <si>
    <t>Contingency  Acct
002</t>
  </si>
  <si>
    <t>LTM Acct.
003</t>
  </si>
  <si>
    <t>Individual Mitigation Projects Acct
004</t>
  </si>
  <si>
    <t>Allocation to Accounts (% of Credit Fee)</t>
  </si>
  <si>
    <t xml:space="preserve">Total Mitigation Fee </t>
  </si>
  <si>
    <t>Total Land Fees</t>
  </si>
  <si>
    <t>Land Fee Account</t>
  </si>
  <si>
    <t xml:space="preserve"> Mitigation Project Cost Estimate:</t>
  </si>
  <si>
    <t>Credits Sold (to Contributing Impact Projects):</t>
  </si>
  <si>
    <t>XX/XX/XXXX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</si>
</sst>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"/>
    <numFmt numFmtId="166" formatCode="0.0"/>
    <numFmt numFmtId="167" formatCode="&quot;$&quot;#,##0.00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Cambria"/>
      <family val="1"/>
    </font>
    <font>
      <b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8"/>
      <name val="Cambria"/>
      <family val="1"/>
    </font>
    <font>
      <b/>
      <sz val="18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3">
    <xf numFmtId="0" fontId="0" fillId="0" borderId="0" xfId="0"/>
    <xf numFmtId="0" fontId="1" fillId="0" borderId="0" xfId="0" applyFont="1" applyBorder="1"/>
    <xf numFmtId="43" fontId="1" fillId="0" borderId="0" xfId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15" fontId="8" fillId="0" borderId="0" xfId="0" applyNumberFormat="1" applyFont="1" applyBorder="1" applyAlignment="1">
      <alignment vertical="center"/>
    </xf>
    <xf numFmtId="4" fontId="5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0" fontId="7" fillId="0" borderId="0" xfId="0" applyFont="1" applyBorder="1"/>
    <xf numFmtId="0" fontId="5" fillId="0" borderId="0" xfId="0" applyFont="1" applyFill="1" applyBorder="1"/>
    <xf numFmtId="0" fontId="5" fillId="0" borderId="5" xfId="0" applyFont="1" applyBorder="1"/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0" fontId="5" fillId="5" borderId="0" xfId="0" applyFont="1" applyFill="1" applyBorder="1"/>
    <xf numFmtId="0" fontId="7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7" fillId="4" borderId="17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vertical="center" textRotation="255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43" fontId="1" fillId="0" borderId="0" xfId="1" applyFont="1" applyBorder="1" applyAlignment="1">
      <alignment horizontal="center" wrapText="1"/>
    </xf>
    <xf numFmtId="9" fontId="1" fillId="0" borderId="0" xfId="0" applyNumberFormat="1" applyFont="1" applyBorder="1"/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Fill="1" applyBorder="1"/>
    <xf numFmtId="0" fontId="14" fillId="0" borderId="0" xfId="0" applyFont="1" applyBorder="1"/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17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28" xfId="0" applyFont="1" applyBorder="1" applyAlignment="1">
      <alignment horizontal="right" vertical="center" inden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horizontal="left" vertical="center" wrapText="1"/>
    </xf>
    <xf numFmtId="166" fontId="7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/>
    </xf>
    <xf numFmtId="9" fontId="7" fillId="0" borderId="17" xfId="3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65" fontId="7" fillId="0" borderId="37" xfId="0" applyNumberFormat="1" applyFont="1" applyBorder="1" applyAlignment="1">
      <alignment horizontal="center"/>
    </xf>
    <xf numFmtId="9" fontId="7" fillId="0" borderId="0" xfId="3" applyFont="1" applyBorder="1"/>
    <xf numFmtId="9" fontId="7" fillId="0" borderId="37" xfId="3" applyFont="1" applyBorder="1"/>
    <xf numFmtId="0" fontId="7" fillId="0" borderId="5" xfId="0" applyFont="1" applyBorder="1"/>
    <xf numFmtId="0" fontId="7" fillId="0" borderId="39" xfId="0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9" fontId="7" fillId="0" borderId="5" xfId="3" applyFont="1" applyBorder="1"/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 wrapText="1"/>
    </xf>
    <xf numFmtId="165" fontId="7" fillId="0" borderId="35" xfId="0" applyNumberFormat="1" applyFont="1" applyBorder="1" applyAlignment="1">
      <alignment horizontal="right"/>
    </xf>
    <xf numFmtId="0" fontId="7" fillId="0" borderId="40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9" fontId="7" fillId="0" borderId="33" xfId="3" applyFont="1" applyBorder="1"/>
    <xf numFmtId="9" fontId="7" fillId="0" borderId="7" xfId="3" applyFont="1" applyBorder="1"/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left" wrapText="1" indent="1"/>
    </xf>
    <xf numFmtId="0" fontId="7" fillId="0" borderId="17" xfId="0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9" fontId="7" fillId="0" borderId="17" xfId="3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0" borderId="41" xfId="0" applyFont="1" applyBorder="1"/>
    <xf numFmtId="0" fontId="2" fillId="0" borderId="37" xfId="0" applyFont="1" applyBorder="1"/>
    <xf numFmtId="0" fontId="2" fillId="0" borderId="39" xfId="0" applyFont="1" applyBorder="1"/>
    <xf numFmtId="0" fontId="7" fillId="0" borderId="4" xfId="0" applyFont="1" applyBorder="1" applyAlignment="1">
      <alignment horizontal="left" vertical="center"/>
    </xf>
    <xf numFmtId="0" fontId="2" fillId="0" borderId="0" xfId="0" applyFont="1"/>
    <xf numFmtId="0" fontId="2" fillId="0" borderId="40" xfId="0" applyFont="1" applyBorder="1"/>
    <xf numFmtId="0" fontId="2" fillId="0" borderId="33" xfId="0" applyFont="1" applyBorder="1"/>
    <xf numFmtId="165" fontId="7" fillId="0" borderId="17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43" fontId="1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5" borderId="4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164" fontId="14" fillId="0" borderId="0" xfId="0" applyNumberFormat="1" applyFont="1"/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5" fontId="14" fillId="0" borderId="0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2" fontId="14" fillId="0" borderId="3" xfId="0" applyNumberFormat="1" applyFont="1" applyBorder="1" applyAlignment="1">
      <alignment horizontal="center" vertical="center"/>
    </xf>
    <xf numFmtId="15" fontId="1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1" fillId="14" borderId="1" xfId="0" applyFont="1" applyFill="1" applyBorder="1"/>
    <xf numFmtId="43" fontId="1" fillId="14" borderId="1" xfId="1" applyFont="1" applyFill="1" applyBorder="1" applyAlignment="1">
      <alignment horizontal="center"/>
    </xf>
    <xf numFmtId="0" fontId="1" fillId="14" borderId="2" xfId="0" applyFont="1" applyFill="1" applyBorder="1"/>
    <xf numFmtId="0" fontId="7" fillId="11" borderId="11" xfId="0" applyFont="1" applyFill="1" applyBorder="1" applyAlignment="1">
      <alignment vertical="center" textRotation="255"/>
    </xf>
    <xf numFmtId="0" fontId="9" fillId="14" borderId="2" xfId="0" applyFont="1" applyFill="1" applyBorder="1" applyAlignment="1">
      <alignment vertical="center"/>
    </xf>
    <xf numFmtId="0" fontId="11" fillId="14" borderId="1" xfId="0" applyFont="1" applyFill="1" applyBorder="1" applyAlignment="1">
      <alignment vertical="center"/>
    </xf>
    <xf numFmtId="43" fontId="1" fillId="14" borderId="2" xfId="1" applyFont="1" applyFill="1" applyBorder="1" applyAlignment="1">
      <alignment horizontal="center"/>
    </xf>
    <xf numFmtId="0" fontId="16" fillId="6" borderId="17" xfId="0" applyFont="1" applyFill="1" applyBorder="1" applyAlignment="1">
      <alignment horizontal="center" vertical="center" wrapText="1"/>
    </xf>
    <xf numFmtId="43" fontId="16" fillId="6" borderId="17" xfId="1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" xfId="0" quotePrefix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5" borderId="4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/>
    <xf numFmtId="0" fontId="7" fillId="0" borderId="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5" borderId="3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/>
    </xf>
    <xf numFmtId="0" fontId="7" fillId="5" borderId="10" xfId="0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/>
    </xf>
    <xf numFmtId="0" fontId="7" fillId="12" borderId="17" xfId="0" applyFont="1" applyFill="1" applyBorder="1" applyAlignment="1">
      <alignment horizontal="center" wrapText="1"/>
    </xf>
    <xf numFmtId="0" fontId="7" fillId="15" borderId="11" xfId="0" applyFont="1" applyFill="1" applyBorder="1" applyAlignment="1">
      <alignment vertical="center" textRotation="255"/>
    </xf>
    <xf numFmtId="0" fontId="7" fillId="15" borderId="2" xfId="0" applyFont="1" applyFill="1" applyBorder="1" applyAlignment="1">
      <alignment vertical="center" textRotation="255"/>
    </xf>
    <xf numFmtId="0" fontId="7" fillId="0" borderId="4" xfId="0" applyFont="1" applyBorder="1"/>
    <xf numFmtId="0" fontId="7" fillId="9" borderId="2" xfId="0" applyFont="1" applyFill="1" applyBorder="1" applyAlignment="1"/>
    <xf numFmtId="43" fontId="7" fillId="3" borderId="11" xfId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43" fontId="7" fillId="4" borderId="17" xfId="1" applyFont="1" applyFill="1" applyBorder="1" applyAlignment="1">
      <alignment horizontal="center" wrapText="1"/>
    </xf>
    <xf numFmtId="0" fontId="7" fillId="11" borderId="1" xfId="0" applyFont="1" applyFill="1" applyBorder="1" applyAlignment="1">
      <alignment vertical="center" textRotation="255"/>
    </xf>
    <xf numFmtId="0" fontId="7" fillId="11" borderId="2" xfId="0" applyFont="1" applyFill="1" applyBorder="1" applyAlignment="1">
      <alignment vertical="center" textRotation="255"/>
    </xf>
    <xf numFmtId="0" fontId="7" fillId="0" borderId="9" xfId="0" applyFont="1" applyBorder="1" applyAlignment="1">
      <alignment horizontal="center" wrapText="1"/>
    </xf>
    <xf numFmtId="0" fontId="7" fillId="0" borderId="32" xfId="0" applyFont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/>
    <xf numFmtId="0" fontId="16" fillId="6" borderId="6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11" fillId="14" borderId="1" xfId="0" applyFont="1" applyFill="1" applyBorder="1" applyAlignment="1">
      <alignment horizontal="center" vertical="center"/>
    </xf>
    <xf numFmtId="0" fontId="3" fillId="14" borderId="1" xfId="0" applyFont="1" applyFill="1" applyBorder="1"/>
    <xf numFmtId="4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15" fontId="14" fillId="0" borderId="11" xfId="0" applyNumberFormat="1" applyFont="1" applyBorder="1" applyAlignment="1">
      <alignment horizontal="center" vertical="center"/>
    </xf>
    <xf numFmtId="15" fontId="14" fillId="0" borderId="17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43" fontId="14" fillId="0" borderId="17" xfId="1" applyFont="1" applyBorder="1" applyAlignment="1">
      <alignment horizontal="center" vertical="center" wrapText="1"/>
    </xf>
    <xf numFmtId="167" fontId="14" fillId="0" borderId="1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7" fillId="0" borderId="45" xfId="0" applyNumberFormat="1" applyFont="1" applyBorder="1"/>
    <xf numFmtId="9" fontId="7" fillId="0" borderId="45" xfId="0" applyNumberFormat="1" applyFont="1" applyFill="1" applyBorder="1"/>
    <xf numFmtId="9" fontId="7" fillId="0" borderId="46" xfId="0" applyNumberFormat="1" applyFont="1" applyFill="1" applyBorder="1"/>
    <xf numFmtId="165" fontId="14" fillId="0" borderId="2" xfId="0" applyNumberFormat="1" applyFont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65" fontId="7" fillId="0" borderId="2" xfId="2" applyNumberFormat="1" applyFont="1" applyFill="1" applyBorder="1" applyAlignment="1">
      <alignment horizontal="center" vertical="center"/>
    </xf>
    <xf numFmtId="15" fontId="14" fillId="0" borderId="0" xfId="0" applyNumberFormat="1" applyFont="1" applyBorder="1" applyAlignment="1">
      <alignment horizontal="right"/>
    </xf>
    <xf numFmtId="0" fontId="9" fillId="14" borderId="11" xfId="0" applyFont="1" applyFill="1" applyBorder="1" applyAlignment="1">
      <alignment horizontal="left" vertical="center"/>
    </xf>
    <xf numFmtId="0" fontId="9" fillId="14" borderId="1" xfId="0" applyFont="1" applyFill="1" applyBorder="1" applyAlignment="1">
      <alignment horizontal="left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left" vertical="center"/>
    </xf>
    <xf numFmtId="0" fontId="7" fillId="0" borderId="0" xfId="0" quotePrefix="1" applyFont="1" applyBorder="1" applyAlignment="1">
      <alignment horizontal="left" vertical="center"/>
    </xf>
    <xf numFmtId="0" fontId="9" fillId="14" borderId="2" xfId="0" applyFont="1" applyFill="1" applyBorder="1" applyAlignment="1">
      <alignment horizontal="left" vertical="center"/>
    </xf>
    <xf numFmtId="0" fontId="1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14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4" fontId="7" fillId="0" borderId="1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14" borderId="42" xfId="0" applyFont="1" applyFill="1" applyBorder="1" applyAlignment="1">
      <alignment horizontal="center" vertical="center"/>
    </xf>
    <xf numFmtId="0" fontId="7" fillId="14" borderId="43" xfId="0" applyFont="1" applyFill="1" applyBorder="1" applyAlignment="1">
      <alignment horizontal="center" vertical="center"/>
    </xf>
    <xf numFmtId="0" fontId="7" fillId="14" borderId="44" xfId="0" applyFont="1" applyFill="1" applyBorder="1" applyAlignment="1">
      <alignment horizontal="center" vertical="center"/>
    </xf>
    <xf numFmtId="0" fontId="7" fillId="13" borderId="34" xfId="0" applyFont="1" applyFill="1" applyBorder="1" applyAlignment="1">
      <alignment horizontal="center" vertical="center"/>
    </xf>
    <xf numFmtId="0" fontId="7" fillId="5" borderId="14" xfId="0" applyFont="1" applyFill="1" applyBorder="1"/>
    <xf numFmtId="0" fontId="7" fillId="5" borderId="15" xfId="0" applyFont="1" applyFill="1" applyBorder="1"/>
    <xf numFmtId="0" fontId="7" fillId="5" borderId="13" xfId="0" applyFont="1" applyFill="1" applyBorder="1"/>
    <xf numFmtId="0" fontId="7" fillId="5" borderId="12" xfId="0" applyFont="1" applyFill="1" applyBorder="1"/>
    <xf numFmtId="0" fontId="14" fillId="0" borderId="0" xfId="0" applyFont="1" applyFill="1" applyBorder="1" applyAlignment="1">
      <alignment horizontal="left"/>
    </xf>
    <xf numFmtId="0" fontId="11" fillId="14" borderId="11" xfId="0" applyFont="1" applyFill="1" applyBorder="1" applyAlignment="1">
      <alignment horizontal="left" vertical="center"/>
    </xf>
    <xf numFmtId="0" fontId="11" fillId="14" borderId="1" xfId="0" applyFont="1" applyFill="1" applyBorder="1" applyAlignment="1">
      <alignment horizontal="left" vertical="center"/>
    </xf>
    <xf numFmtId="165" fontId="7" fillId="0" borderId="0" xfId="0" applyNumberFormat="1" applyFont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8" borderId="1" xfId="0" applyFont="1" applyFill="1" applyBorder="1" applyAlignment="1">
      <alignment horizontal="center" vertical="center" textRotation="255"/>
    </xf>
    <xf numFmtId="0" fontId="7" fillId="8" borderId="2" xfId="0" applyFont="1" applyFill="1" applyBorder="1" applyAlignment="1">
      <alignment horizontal="center" vertical="center" textRotation="255"/>
    </xf>
    <xf numFmtId="0" fontId="7" fillId="3" borderId="1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11" fillId="14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 wrapText="1"/>
    </xf>
    <xf numFmtId="0" fontId="7" fillId="11" borderId="8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center" vertical="center" textRotation="255"/>
    </xf>
    <xf numFmtId="0" fontId="7" fillId="10" borderId="32" xfId="0" applyFont="1" applyFill="1" applyBorder="1" applyAlignment="1">
      <alignment horizontal="center" vertical="center" textRotation="255"/>
    </xf>
    <xf numFmtId="0" fontId="5" fillId="10" borderId="21" xfId="0" applyFont="1" applyFill="1" applyBorder="1" applyAlignment="1"/>
    <xf numFmtId="0" fontId="9" fillId="10" borderId="8" xfId="0" applyFont="1" applyFill="1" applyBorder="1" applyAlignment="1">
      <alignment horizontal="center" vertical="center" textRotation="255"/>
    </xf>
    <xf numFmtId="0" fontId="7" fillId="10" borderId="4" xfId="0" applyFont="1" applyFill="1" applyBorder="1" applyAlignment="1">
      <alignment horizontal="center" vertical="center" textRotation="255"/>
    </xf>
    <xf numFmtId="0" fontId="7" fillId="10" borderId="21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right"/>
    </xf>
    <xf numFmtId="0" fontId="7" fillId="13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CCCC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18</xdr:row>
      <xdr:rowOff>28575</xdr:rowOff>
    </xdr:from>
    <xdr:to>
      <xdr:col>5</xdr:col>
      <xdr:colOff>2019300</xdr:colOff>
      <xdr:row>24</xdr:row>
      <xdr:rowOff>133350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4610100" y="4419600"/>
          <a:ext cx="3476625" cy="1457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000000">
                  <a:alpha val="20000"/>
                </a:srgbClr>
              </a:solidFill>
              <a:effectLst/>
              <a:latin typeface="Arial Black"/>
            </a:rPr>
            <a:t>Example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1470660</xdr:colOff>
      <xdr:row>12</xdr:row>
      <xdr:rowOff>674370</xdr:rowOff>
    </xdr:from>
    <xdr:to>
      <xdr:col>17</xdr:col>
      <xdr:colOff>670560</xdr:colOff>
      <xdr:row>21</xdr:row>
      <xdr:rowOff>123825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11955780" y="5505450"/>
          <a:ext cx="2842260" cy="146113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000000">
                  <a:alpha val="20000"/>
                </a:srgbClr>
              </a:solidFill>
              <a:effectLst/>
              <a:latin typeface="Arial Black"/>
            </a:rPr>
            <a:t>Example Data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1508760</xdr:colOff>
      <xdr:row>2</xdr:row>
      <xdr:rowOff>320040</xdr:rowOff>
    </xdr:from>
    <xdr:to>
      <xdr:col>14</xdr:col>
      <xdr:colOff>373380</xdr:colOff>
      <xdr:row>6</xdr:row>
      <xdr:rowOff>146685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12512040" y="883920"/>
          <a:ext cx="3680460" cy="148780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000000">
                  <a:alpha val="20000"/>
                </a:srgbClr>
              </a:solidFill>
              <a:effectLst/>
              <a:latin typeface="Arial Black"/>
            </a:rPr>
            <a:t>Example Data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17</xdr:row>
      <xdr:rowOff>95250</xdr:rowOff>
    </xdr:from>
    <xdr:to>
      <xdr:col>4</xdr:col>
      <xdr:colOff>1762125</xdr:colOff>
      <xdr:row>23</xdr:row>
      <xdr:rowOff>209550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714875" y="3390900"/>
          <a:ext cx="3267075" cy="1457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000000">
                  <a:alpha val="20000"/>
                </a:srgbClr>
              </a:solidFill>
              <a:effectLst/>
              <a:latin typeface="Arial Black"/>
            </a:rPr>
            <a:t>Example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zoomScaleNormal="100" workbookViewId="0">
      <selection activeCell="E27" sqref="E27"/>
    </sheetView>
  </sheetViews>
  <sheetFormatPr defaultRowHeight="13.2"/>
  <cols>
    <col min="1" max="1" width="43.88671875" customWidth="1"/>
    <col min="2" max="2" width="1.6640625" customWidth="1"/>
    <col min="3" max="3" width="21.33203125" customWidth="1"/>
    <col min="4" max="4" width="20.6640625" customWidth="1"/>
    <col min="5" max="5" width="19.109375" customWidth="1"/>
    <col min="6" max="6" width="40.88671875" customWidth="1"/>
  </cols>
  <sheetData>
    <row r="1" spans="1:20" s="138" customFormat="1" ht="18.75" customHeight="1" thickBot="1">
      <c r="A1" s="256" t="s">
        <v>107</v>
      </c>
      <c r="B1" s="257"/>
      <c r="C1" s="257"/>
      <c r="D1" s="257" t="s">
        <v>99</v>
      </c>
      <c r="E1" s="257"/>
      <c r="F1" s="257"/>
      <c r="G1" s="257"/>
      <c r="H1" s="274"/>
      <c r="I1" s="229"/>
      <c r="J1" s="229"/>
      <c r="K1" s="230"/>
      <c r="Q1" s="139"/>
      <c r="R1" s="139"/>
      <c r="S1" s="139"/>
      <c r="T1" s="139"/>
    </row>
    <row r="2" spans="1:20" s="1" customFormat="1" ht="15.6">
      <c r="A2" s="31"/>
      <c r="B2" s="31"/>
      <c r="C2" s="31"/>
      <c r="D2" s="31"/>
      <c r="E2" s="66"/>
      <c r="F2" s="66"/>
      <c r="G2" s="66"/>
      <c r="H2" s="66"/>
      <c r="I2" s="66"/>
      <c r="J2" s="66"/>
      <c r="O2" s="2"/>
      <c r="P2" s="2"/>
      <c r="Q2" s="2"/>
      <c r="R2" s="2"/>
      <c r="S2" s="2"/>
      <c r="T2" s="2"/>
    </row>
    <row r="3" spans="1:20" s="1" customFormat="1" ht="15.6">
      <c r="A3" s="153" t="s">
        <v>109</v>
      </c>
      <c r="B3" s="153"/>
      <c r="C3" s="154"/>
      <c r="D3" s="31"/>
      <c r="E3" s="66"/>
      <c r="F3" s="66"/>
      <c r="G3" s="66"/>
      <c r="H3" s="66"/>
      <c r="I3" s="66"/>
      <c r="J3" s="66"/>
      <c r="O3" s="2"/>
      <c r="P3" s="2"/>
      <c r="Q3" s="2"/>
      <c r="R3" s="2"/>
      <c r="S3" s="2"/>
      <c r="T3" s="2"/>
    </row>
    <row r="4" spans="1:20" ht="16.2" thickBot="1">
      <c r="A4" s="16"/>
      <c r="B4" s="16"/>
      <c r="C4" s="16"/>
      <c r="D4" s="155"/>
      <c r="E4" s="156"/>
      <c r="F4" s="16"/>
      <c r="G4" s="16"/>
      <c r="H4" s="16"/>
      <c r="I4" s="31"/>
      <c r="J4" s="16"/>
    </row>
    <row r="5" spans="1:20" ht="14.25" customHeight="1" thickBot="1">
      <c r="A5" s="264" t="s">
        <v>36</v>
      </c>
      <c r="B5" s="265"/>
      <c r="C5" s="265"/>
      <c r="D5" s="265"/>
      <c r="E5" s="265"/>
      <c r="F5" s="265"/>
      <c r="G5" s="265"/>
      <c r="H5" s="224"/>
      <c r="I5" s="191"/>
      <c r="J5" s="191"/>
    </row>
    <row r="6" spans="1:20" ht="28.2" thickBot="1">
      <c r="A6" s="207"/>
      <c r="B6" s="31"/>
      <c r="C6" s="225" t="s">
        <v>37</v>
      </c>
      <c r="D6" s="226" t="s">
        <v>38</v>
      </c>
      <c r="E6" s="226" t="s">
        <v>39</v>
      </c>
      <c r="F6" s="266" t="s">
        <v>28</v>
      </c>
      <c r="G6" s="267"/>
      <c r="H6" s="208"/>
      <c r="I6" s="191"/>
      <c r="J6" s="191"/>
    </row>
    <row r="7" spans="1:20" s="17" customFormat="1" ht="21" customHeight="1" thickBot="1">
      <c r="A7" s="135" t="s">
        <v>40</v>
      </c>
      <c r="B7" s="136"/>
      <c r="C7" s="63">
        <v>40</v>
      </c>
      <c r="D7" s="63">
        <v>40</v>
      </c>
      <c r="E7" s="63">
        <v>40</v>
      </c>
      <c r="F7" s="268" t="s">
        <v>110</v>
      </c>
      <c r="G7" s="269"/>
      <c r="H7" s="183"/>
      <c r="I7" s="55"/>
      <c r="J7" s="55"/>
    </row>
    <row r="8" spans="1:20" s="17" customFormat="1" ht="21" customHeight="1" thickBot="1">
      <c r="A8" s="135" t="s">
        <v>41</v>
      </c>
      <c r="B8" s="136"/>
      <c r="C8" s="233">
        <f>'Debit Ledger (Impacts)'!G12</f>
        <v>17.525000000000002</v>
      </c>
      <c r="D8" s="233">
        <f>'Debit Ledger (Impacts)'!H12</f>
        <v>15.975</v>
      </c>
      <c r="E8" s="233">
        <f>'Debit Ledger (Impacts)'!I12</f>
        <v>19.424999999999997</v>
      </c>
      <c r="F8" s="270"/>
      <c r="G8" s="271"/>
      <c r="H8" s="158"/>
      <c r="I8" s="55"/>
      <c r="J8" s="55"/>
    </row>
    <row r="9" spans="1:20" s="17" customFormat="1" ht="15" customHeight="1" thickBot="1">
      <c r="A9" s="159"/>
      <c r="B9" s="55"/>
      <c r="C9" s="146"/>
      <c r="D9" s="146"/>
      <c r="E9" s="146"/>
      <c r="F9" s="55"/>
      <c r="G9" s="55"/>
      <c r="H9" s="158"/>
      <c r="I9" s="55"/>
      <c r="J9" s="55"/>
    </row>
    <row r="10" spans="1:20" s="17" customFormat="1" ht="21" customHeight="1" thickBot="1">
      <c r="A10" s="135" t="s">
        <v>42</v>
      </c>
      <c r="B10" s="136"/>
      <c r="C10" s="234">
        <v>63.78</v>
      </c>
      <c r="D10" s="234">
        <v>49.61</v>
      </c>
      <c r="E10" s="234">
        <v>50.48</v>
      </c>
      <c r="F10" s="270"/>
      <c r="G10" s="271"/>
      <c r="H10" s="158"/>
      <c r="I10" s="55"/>
      <c r="J10" s="55"/>
    </row>
    <row r="11" spans="1:20" s="17" customFormat="1" ht="21" customHeight="1" thickBot="1">
      <c r="A11" s="135" t="s">
        <v>43</v>
      </c>
      <c r="B11" s="136"/>
      <c r="C11" s="148">
        <f>'Credit Ledger (Mitigation)'!C6</f>
        <v>0</v>
      </c>
      <c r="D11" s="148">
        <f>'Credit Ledger (Mitigation)'!D6</f>
        <v>0</v>
      </c>
      <c r="E11" s="148">
        <f>'Credit Ledger (Mitigation)'!E6</f>
        <v>0</v>
      </c>
      <c r="F11" s="270"/>
      <c r="G11" s="271"/>
      <c r="H11" s="158"/>
      <c r="I11" s="55"/>
      <c r="J11" s="55"/>
    </row>
    <row r="12" spans="1:20" s="17" customFormat="1" ht="13.5" customHeight="1" thickBot="1">
      <c r="A12" s="159"/>
      <c r="B12" s="55"/>
      <c r="C12" s="160"/>
      <c r="D12" s="146"/>
      <c r="E12" s="146"/>
      <c r="F12" s="55"/>
      <c r="G12" s="55"/>
      <c r="H12" s="158"/>
      <c r="I12" s="55"/>
      <c r="J12" s="55"/>
    </row>
    <row r="13" spans="1:20" s="17" customFormat="1" ht="21" customHeight="1" thickBot="1">
      <c r="A13" s="135" t="s">
        <v>34</v>
      </c>
      <c r="B13" s="136"/>
      <c r="C13" s="161">
        <f>C11-C8</f>
        <v>-17.525000000000002</v>
      </c>
      <c r="D13" s="161">
        <f>D11-D8</f>
        <v>-15.975</v>
      </c>
      <c r="E13" s="161">
        <f>E11-E8</f>
        <v>-19.424999999999997</v>
      </c>
      <c r="F13" s="272" t="s">
        <v>44</v>
      </c>
      <c r="G13" s="273"/>
      <c r="H13" s="158"/>
      <c r="I13" s="55"/>
      <c r="J13" s="55"/>
    </row>
    <row r="14" spans="1:20" s="17" customFormat="1" ht="13.5" customHeight="1" thickBot="1">
      <c r="A14" s="159"/>
      <c r="B14" s="55"/>
      <c r="C14" s="160"/>
      <c r="D14" s="146"/>
      <c r="E14" s="146"/>
      <c r="F14" s="55"/>
      <c r="G14" s="55"/>
      <c r="H14" s="158"/>
      <c r="I14" s="55"/>
      <c r="J14" s="55"/>
    </row>
    <row r="15" spans="1:20" s="17" customFormat="1" ht="21" customHeight="1" thickBot="1">
      <c r="A15" s="162" t="s">
        <v>45</v>
      </c>
      <c r="B15" s="193"/>
      <c r="C15" s="161">
        <f>C7-C8+C11</f>
        <v>22.474999999999998</v>
      </c>
      <c r="D15" s="161">
        <f>D7-D8+D11</f>
        <v>24.024999999999999</v>
      </c>
      <c r="E15" s="161">
        <f>E7-E8+E11</f>
        <v>20.575000000000003</v>
      </c>
      <c r="F15" s="272" t="s">
        <v>29</v>
      </c>
      <c r="G15" s="273"/>
      <c r="H15" s="158"/>
      <c r="I15" s="55"/>
      <c r="J15" s="55"/>
      <c r="M15" s="18"/>
    </row>
    <row r="16" spans="1:20" s="17" customFormat="1" ht="13.5" customHeight="1" thickBot="1">
      <c r="A16" s="163"/>
      <c r="B16" s="192"/>
      <c r="C16" s="164"/>
      <c r="D16" s="164"/>
      <c r="E16" s="164"/>
      <c r="F16" s="186"/>
      <c r="G16" s="184"/>
      <c r="H16" s="185"/>
      <c r="I16" s="55"/>
      <c r="J16" s="55"/>
      <c r="K16" s="18"/>
    </row>
    <row r="17" spans="1:10" ht="34.5" customHeight="1" thickBot="1">
      <c r="A17" s="153"/>
      <c r="B17" s="153"/>
      <c r="C17" s="165"/>
      <c r="D17" s="151"/>
      <c r="E17" s="151"/>
      <c r="F17" s="16"/>
      <c r="G17" s="16"/>
      <c r="H17" s="16"/>
      <c r="I17" s="16"/>
      <c r="J17" s="16"/>
    </row>
    <row r="18" spans="1:10" ht="15" customHeight="1" thickBot="1">
      <c r="A18" s="261" t="s">
        <v>33</v>
      </c>
      <c r="B18" s="262"/>
      <c r="C18" s="263"/>
      <c r="D18" s="66"/>
      <c r="E18" s="66"/>
      <c r="F18" s="16"/>
      <c r="G18" s="16"/>
      <c r="H18" s="16"/>
      <c r="I18" s="16"/>
      <c r="J18" s="16"/>
    </row>
    <row r="19" spans="1:10" s="17" customFormat="1" ht="24.75" customHeight="1" thickBot="1">
      <c r="A19" s="195" t="s">
        <v>3</v>
      </c>
      <c r="B19" s="194"/>
      <c r="C19" s="234">
        <v>2</v>
      </c>
      <c r="D19" s="146"/>
      <c r="E19" s="146"/>
      <c r="F19" s="157"/>
      <c r="G19" s="157"/>
      <c r="H19" s="157"/>
      <c r="I19" s="157"/>
      <c r="J19" s="157"/>
    </row>
    <row r="20" spans="1:10" s="17" customFormat="1" ht="24.75" customHeight="1" thickBot="1">
      <c r="A20" s="195" t="s">
        <v>4</v>
      </c>
      <c r="B20" s="194"/>
      <c r="C20" s="233">
        <f>'Debit Ledger (Impacts)'!D12</f>
        <v>0.4</v>
      </c>
      <c r="D20" s="157"/>
      <c r="E20" s="157"/>
      <c r="F20" s="157"/>
      <c r="G20" s="157"/>
      <c r="H20" s="157"/>
      <c r="I20" s="157"/>
      <c r="J20" s="157"/>
    </row>
    <row r="21" spans="1:10" s="18" customFormat="1" ht="39" customHeight="1" thickBot="1">
      <c r="A21" s="55"/>
      <c r="B21" s="55"/>
      <c r="C21" s="146"/>
      <c r="D21" s="55"/>
      <c r="E21" s="55"/>
      <c r="F21" s="55"/>
      <c r="G21" s="55"/>
      <c r="H21" s="55"/>
      <c r="I21" s="55"/>
      <c r="J21" s="55"/>
    </row>
    <row r="22" spans="1:10" s="166" customFormat="1" ht="16.5" customHeight="1" thickBot="1">
      <c r="A22" s="258" t="s">
        <v>30</v>
      </c>
      <c r="B22" s="259"/>
      <c r="C22" s="260"/>
      <c r="D22" s="146"/>
      <c r="E22" s="146"/>
      <c r="F22" s="146"/>
      <c r="G22" s="146"/>
      <c r="H22" s="146"/>
      <c r="I22" s="146"/>
      <c r="J22" s="146"/>
    </row>
    <row r="23" spans="1:10" s="18" customFormat="1" ht="24" customHeight="1" thickBot="1">
      <c r="A23" s="195" t="s">
        <v>31</v>
      </c>
      <c r="B23" s="194"/>
      <c r="C23" s="63">
        <f>COUNT('Credit Ledger (Mitigation)'!C10,'Credit Ledger (Mitigation)'!C33)</f>
        <v>2</v>
      </c>
      <c r="D23" s="55"/>
      <c r="E23" s="55"/>
      <c r="F23" s="55"/>
      <c r="G23" s="55"/>
      <c r="H23" s="55"/>
      <c r="I23" s="55"/>
      <c r="J23" s="55"/>
    </row>
    <row r="24" spans="1:10" s="7" customFormat="1" ht="26.25" customHeight="1" thickBot="1">
      <c r="A24" s="195" t="s">
        <v>32</v>
      </c>
      <c r="B24" s="194"/>
      <c r="C24" s="63">
        <v>31.4</v>
      </c>
      <c r="D24" s="31"/>
      <c r="E24" s="31"/>
      <c r="F24" s="31"/>
      <c r="G24" s="31"/>
      <c r="H24" s="31"/>
      <c r="I24" s="31"/>
      <c r="J24" s="31"/>
    </row>
    <row r="25" spans="1:10" s="7" customFormat="1" ht="17.25" customHeight="1">
      <c r="C25" s="23"/>
    </row>
    <row r="26" spans="1:10" s="7" customFormat="1" ht="15">
      <c r="A26" s="20"/>
      <c r="B26" s="20"/>
      <c r="C26" s="20"/>
    </row>
    <row r="27" spans="1:10" s="7" customFormat="1"/>
    <row r="28" spans="1:10" s="7" customFormat="1" ht="15">
      <c r="A28" s="20"/>
      <c r="B28" s="20"/>
      <c r="C28" s="24"/>
    </row>
    <row r="29" spans="1:10" s="7" customFormat="1" ht="15">
      <c r="A29" s="20"/>
      <c r="B29" s="20"/>
      <c r="C29" s="20"/>
    </row>
    <row r="30" spans="1:10" s="7" customFormat="1" ht="17.399999999999999">
      <c r="A30" s="22"/>
      <c r="B30" s="22"/>
      <c r="C30" s="20"/>
    </row>
    <row r="31" spans="1:10" s="18" customFormat="1" ht="27.75" customHeight="1">
      <c r="A31" s="14"/>
      <c r="B31" s="14"/>
      <c r="C31" s="14"/>
    </row>
    <row r="32" spans="1:10" s="7" customFormat="1" ht="15">
      <c r="A32" s="14"/>
      <c r="B32" s="14"/>
      <c r="C32" s="20"/>
    </row>
    <row r="33" spans="1:3" s="7" customFormat="1" ht="15">
      <c r="A33" s="14"/>
      <c r="B33" s="14"/>
      <c r="C33" s="20"/>
    </row>
    <row r="34" spans="1:3" s="18" customFormat="1" ht="27.75" customHeight="1">
      <c r="A34" s="14"/>
      <c r="B34" s="14"/>
      <c r="C34" s="14"/>
    </row>
    <row r="35" spans="1:3" s="7" customFormat="1"/>
    <row r="36" spans="1:3" s="7" customFormat="1"/>
    <row r="37" spans="1:3" s="7" customFormat="1"/>
  </sheetData>
  <mergeCells count="12">
    <mergeCell ref="A1:C1"/>
    <mergeCell ref="A22:C22"/>
    <mergeCell ref="A18:C18"/>
    <mergeCell ref="A5:G5"/>
    <mergeCell ref="F6:G6"/>
    <mergeCell ref="F7:G7"/>
    <mergeCell ref="F8:G8"/>
    <mergeCell ref="F10:G10"/>
    <mergeCell ref="F11:G11"/>
    <mergeCell ref="F13:G13"/>
    <mergeCell ref="F15:G15"/>
    <mergeCell ref="D1:H1"/>
  </mergeCells>
  <phoneticPr fontId="4" type="noConversion"/>
  <conditionalFormatting sqref="C13:E13">
    <cfRule type="cellIs" dxfId="1" priority="1" stopIfTrue="1" operator="lessThan">
      <formula>0</formula>
    </cfRule>
  </conditionalFormatting>
  <pageMargins left="0.49" right="0.5" top="1" bottom="1" header="0.5" footer="0.5"/>
  <pageSetup scale="6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Normal="100" zoomScalePageLayoutView="80" workbookViewId="0">
      <selection activeCell="F19" sqref="F19"/>
    </sheetView>
  </sheetViews>
  <sheetFormatPr defaultColWidth="9.109375" defaultRowHeight="13.2"/>
  <cols>
    <col min="1" max="1" width="32.33203125" style="1" customWidth="1"/>
    <col min="2" max="2" width="13" style="1" customWidth="1"/>
    <col min="3" max="3" width="14.33203125" style="1" customWidth="1"/>
    <col min="4" max="4" width="11.33203125" style="6" customWidth="1"/>
    <col min="5" max="5" width="9.88671875" style="6" customWidth="1"/>
    <col min="6" max="6" width="11.44140625" style="6" customWidth="1"/>
    <col min="7" max="7" width="12.33203125" style="6" customWidth="1"/>
    <col min="8" max="8" width="12.44140625" style="6" customWidth="1"/>
    <col min="9" max="9" width="10.6640625" style="6" customWidth="1"/>
    <col min="10" max="10" width="19.109375" style="1" customWidth="1"/>
    <col min="11" max="13" width="14.33203125" style="1" customWidth="1"/>
    <col min="14" max="14" width="15.44140625" style="1" bestFit="1" customWidth="1"/>
    <col min="15" max="15" width="17" style="1" customWidth="1"/>
    <col min="16" max="16" width="12.6640625" style="1" customWidth="1"/>
    <col min="17" max="17" width="14.6640625" style="1" customWidth="1"/>
    <col min="18" max="19" width="17.5546875" style="1" customWidth="1"/>
    <col min="20" max="20" width="16.109375" style="1" customWidth="1"/>
    <col min="21" max="21" width="15.6640625" style="1" customWidth="1"/>
    <col min="22" max="22" width="16.88671875" style="1" bestFit="1" customWidth="1"/>
    <col min="23" max="23" width="18.44140625" style="1" customWidth="1"/>
    <col min="24" max="24" width="12.6640625" style="3" bestFit="1" customWidth="1"/>
    <col min="25" max="16384" width="9.109375" style="3"/>
  </cols>
  <sheetData>
    <row r="1" spans="1:24" ht="22.5" customHeight="1" thickBot="1">
      <c r="A1" s="256" t="s">
        <v>105</v>
      </c>
      <c r="B1" s="257"/>
      <c r="C1" s="257"/>
      <c r="D1" s="257"/>
      <c r="E1" s="257"/>
      <c r="F1" s="277" t="s">
        <v>96</v>
      </c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172"/>
      <c r="S1" s="172"/>
      <c r="T1" s="173"/>
      <c r="U1" s="173"/>
      <c r="V1" s="173"/>
      <c r="W1" s="178"/>
    </row>
    <row r="2" spans="1:24" s="1" customFormat="1" ht="22.8">
      <c r="D2" s="51"/>
      <c r="E2" s="52"/>
      <c r="F2" s="52"/>
      <c r="G2" s="30"/>
      <c r="H2" s="47"/>
      <c r="I2" s="48"/>
      <c r="J2" s="48"/>
      <c r="K2" s="48"/>
      <c r="L2" s="48"/>
      <c r="M2" s="48"/>
      <c r="N2" s="48"/>
      <c r="O2" s="52"/>
      <c r="P2" s="4"/>
      <c r="Q2" s="2"/>
      <c r="R2" s="2"/>
      <c r="S2" s="2"/>
      <c r="T2" s="2"/>
      <c r="U2" s="49"/>
      <c r="V2" s="49"/>
      <c r="W2" s="2"/>
    </row>
    <row r="3" spans="1:24" s="1" customFormat="1" ht="15.6">
      <c r="A3" s="62" t="s">
        <v>73</v>
      </c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  <c r="P3" s="4"/>
      <c r="Q3" s="2"/>
      <c r="R3" s="2"/>
      <c r="S3" s="2"/>
      <c r="T3" s="2"/>
      <c r="U3" s="49"/>
      <c r="V3" s="49"/>
      <c r="W3" s="2"/>
    </row>
    <row r="4" spans="1:24" s="1" customFormat="1" ht="62.25" customHeight="1">
      <c r="A4" s="275" t="s">
        <v>97</v>
      </c>
      <c r="B4" s="276"/>
      <c r="C4" s="276"/>
      <c r="D4" s="276"/>
      <c r="E4" s="276"/>
      <c r="F4" s="276"/>
      <c r="G4" s="6"/>
      <c r="H4" s="6"/>
      <c r="I4" s="6"/>
      <c r="J4" s="4"/>
      <c r="K4" s="4"/>
      <c r="L4" s="4"/>
      <c r="M4" s="4"/>
      <c r="N4" s="4"/>
      <c r="O4" s="4"/>
      <c r="P4" s="4"/>
      <c r="Q4" s="2"/>
      <c r="R4" s="2"/>
      <c r="S4" s="2"/>
      <c r="T4" s="2"/>
      <c r="U4" s="49"/>
      <c r="V4" s="49"/>
      <c r="W4" s="2"/>
    </row>
    <row r="5" spans="1:24" s="1" customFormat="1" ht="20.25" customHeight="1">
      <c r="A5" s="278" t="s">
        <v>78</v>
      </c>
      <c r="B5" s="278"/>
      <c r="C5" s="278"/>
      <c r="D5" s="278"/>
      <c r="E5" s="278"/>
      <c r="F5" s="278"/>
      <c r="J5" s="4"/>
      <c r="K5" s="4"/>
      <c r="L5" s="4"/>
      <c r="M5" s="4"/>
      <c r="N5" s="4"/>
      <c r="O5" s="4"/>
      <c r="P5" s="4"/>
      <c r="Q5" s="2"/>
      <c r="R5" s="2"/>
      <c r="S5" s="2"/>
      <c r="T5" s="2"/>
      <c r="U5" s="49"/>
      <c r="V5" s="49"/>
      <c r="W5" s="2"/>
    </row>
    <row r="6" spans="1:24" s="1" customFormat="1" ht="20.25" customHeight="1">
      <c r="A6" s="290" t="s">
        <v>76</v>
      </c>
      <c r="B6" s="290"/>
      <c r="C6" s="290"/>
      <c r="D6" s="290"/>
      <c r="E6" s="290"/>
      <c r="F6" s="290"/>
      <c r="G6" s="6"/>
      <c r="H6" s="6"/>
      <c r="I6" s="6"/>
      <c r="J6" s="4"/>
      <c r="K6" s="4"/>
      <c r="L6" s="4"/>
      <c r="M6" s="4"/>
      <c r="N6" s="4"/>
      <c r="O6" s="4"/>
      <c r="P6" s="4"/>
      <c r="Q6" s="2"/>
      <c r="R6" s="2"/>
      <c r="S6" s="2"/>
      <c r="T6" s="2"/>
      <c r="U6" s="49"/>
      <c r="V6" s="49"/>
      <c r="W6" s="2"/>
    </row>
    <row r="7" spans="1:24" s="1" customFormat="1" ht="20.25" customHeight="1" thickBot="1">
      <c r="A7" s="61"/>
      <c r="B7" s="20"/>
      <c r="C7" s="20"/>
      <c r="D7" s="21"/>
      <c r="E7" s="21"/>
      <c r="F7" s="21"/>
      <c r="G7" s="6"/>
      <c r="H7" s="6"/>
      <c r="I7" s="6"/>
      <c r="J7" s="4"/>
      <c r="K7" s="4"/>
      <c r="L7" s="4"/>
      <c r="M7" s="4"/>
      <c r="N7" s="4"/>
      <c r="O7" s="4"/>
      <c r="P7" s="4"/>
      <c r="Q7" s="2"/>
      <c r="R7" s="2"/>
      <c r="S7" s="2"/>
      <c r="T7" s="2"/>
      <c r="U7" s="49"/>
      <c r="V7" s="49"/>
      <c r="W7" s="2"/>
    </row>
    <row r="8" spans="1:24" s="55" customFormat="1" ht="15" customHeight="1" thickBot="1">
      <c r="A8" s="261" t="s">
        <v>100</v>
      </c>
      <c r="B8" s="262"/>
      <c r="C8" s="262"/>
      <c r="D8" s="262"/>
      <c r="E8" s="262"/>
      <c r="F8" s="263"/>
      <c r="G8" s="258" t="s">
        <v>101</v>
      </c>
      <c r="H8" s="259"/>
      <c r="I8" s="259"/>
      <c r="J8" s="259"/>
      <c r="K8" s="259"/>
      <c r="L8" s="259"/>
      <c r="M8" s="259"/>
      <c r="N8" s="259"/>
      <c r="O8" s="260"/>
      <c r="P8" s="264" t="s">
        <v>102</v>
      </c>
      <c r="Q8" s="265"/>
      <c r="R8" s="265"/>
      <c r="S8" s="265"/>
      <c r="T8" s="265"/>
      <c r="U8" s="265"/>
      <c r="V8" s="265"/>
      <c r="W8" s="285"/>
    </row>
    <row r="9" spans="1:24" s="60" customFormat="1" ht="60.75" customHeight="1" thickBot="1">
      <c r="A9" s="220" t="s">
        <v>5</v>
      </c>
      <c r="B9" s="181" t="s">
        <v>63</v>
      </c>
      <c r="C9" s="181" t="s">
        <v>64</v>
      </c>
      <c r="D9" s="220" t="s">
        <v>0</v>
      </c>
      <c r="E9" s="220" t="s">
        <v>12</v>
      </c>
      <c r="F9" s="220" t="s">
        <v>18</v>
      </c>
      <c r="G9" s="221" t="s">
        <v>59</v>
      </c>
      <c r="H9" s="222" t="s">
        <v>60</v>
      </c>
      <c r="I9" s="222" t="s">
        <v>61</v>
      </c>
      <c r="J9" s="223" t="s">
        <v>62</v>
      </c>
      <c r="K9" s="182" t="s">
        <v>58</v>
      </c>
      <c r="L9" s="182" t="s">
        <v>115</v>
      </c>
      <c r="M9" s="182" t="s">
        <v>116</v>
      </c>
      <c r="N9" s="251" t="s">
        <v>114</v>
      </c>
      <c r="O9" s="251" t="s">
        <v>112</v>
      </c>
      <c r="P9" s="179" t="s">
        <v>8</v>
      </c>
      <c r="Q9" s="180" t="s">
        <v>1</v>
      </c>
      <c r="R9" s="180" t="s">
        <v>66</v>
      </c>
      <c r="S9" s="180" t="s">
        <v>113</v>
      </c>
      <c r="T9" s="179" t="s">
        <v>54</v>
      </c>
      <c r="U9" s="180" t="s">
        <v>120</v>
      </c>
      <c r="V9" s="179" t="s">
        <v>121</v>
      </c>
      <c r="W9" s="179" t="s">
        <v>122</v>
      </c>
    </row>
    <row r="10" spans="1:24" s="15" customFormat="1" ht="42.75" customHeight="1" thickBot="1">
      <c r="A10" s="235" t="s">
        <v>22</v>
      </c>
      <c r="B10" s="236" t="s">
        <v>75</v>
      </c>
      <c r="C10" s="237">
        <v>41950</v>
      </c>
      <c r="D10" s="236">
        <v>0.1</v>
      </c>
      <c r="E10" s="234" t="s">
        <v>13</v>
      </c>
      <c r="F10" s="239" t="s">
        <v>19</v>
      </c>
      <c r="G10" s="240">
        <v>1.2250000000000001</v>
      </c>
      <c r="H10" s="234">
        <v>0.875</v>
      </c>
      <c r="I10" s="234">
        <v>0.52500000000000002</v>
      </c>
      <c r="J10" s="253">
        <f>+G10+H10+I10</f>
        <v>2.625</v>
      </c>
      <c r="K10" s="65">
        <v>29000</v>
      </c>
      <c r="L10" s="65">
        <f>PRODUCT(J10*K10)</f>
        <v>76125</v>
      </c>
      <c r="M10" s="65">
        <v>11000</v>
      </c>
      <c r="N10" s="254">
        <f>PRODUCT(J10*M10)</f>
        <v>28875</v>
      </c>
      <c r="O10" s="243">
        <f>SUM(L10+N10)</f>
        <v>105000</v>
      </c>
      <c r="P10" s="250" t="s">
        <v>7</v>
      </c>
      <c r="Q10" s="244" t="s">
        <v>77</v>
      </c>
      <c r="R10" s="234" t="s">
        <v>68</v>
      </c>
      <c r="S10" s="254">
        <f>PRODUCT(N10*1)</f>
        <v>28875</v>
      </c>
      <c r="T10" s="245">
        <f>PRODUCT(L10,C18)</f>
        <v>11418.75</v>
      </c>
      <c r="U10" s="245">
        <f>PRODUCT(L10,C19)</f>
        <v>7612.5</v>
      </c>
      <c r="V10" s="245">
        <f>PRODUCT(L10,C20)</f>
        <v>3806.25</v>
      </c>
      <c r="W10" s="245">
        <f>PRODUCT(L10,C21)</f>
        <v>53287.5</v>
      </c>
      <c r="X10" s="12">
        <f>SUM(S10:W10)</f>
        <v>105000</v>
      </c>
    </row>
    <row r="11" spans="1:24" s="15" customFormat="1" ht="43.5" customHeight="1" thickBot="1">
      <c r="A11" s="235" t="s">
        <v>21</v>
      </c>
      <c r="B11" s="236" t="s">
        <v>74</v>
      </c>
      <c r="C11" s="238">
        <v>41977</v>
      </c>
      <c r="D11" s="241">
        <v>0.3</v>
      </c>
      <c r="E11" s="234" t="s">
        <v>13</v>
      </c>
      <c r="F11" s="239" t="s">
        <v>20</v>
      </c>
      <c r="G11" s="240">
        <v>16.3</v>
      </c>
      <c r="H11" s="234">
        <v>15.1</v>
      </c>
      <c r="I11" s="234">
        <v>18.899999999999999</v>
      </c>
      <c r="J11" s="253">
        <f>+G11+H11+I11</f>
        <v>50.3</v>
      </c>
      <c r="K11" s="65">
        <v>29000</v>
      </c>
      <c r="L11" s="65">
        <f>PRODUCT(J11*K11)</f>
        <v>1458700</v>
      </c>
      <c r="M11" s="65">
        <v>11000</v>
      </c>
      <c r="N11" s="254">
        <f>PRODUCT(J11*M11)</f>
        <v>553300</v>
      </c>
      <c r="O11" s="243">
        <f>SUM(L11+N11)</f>
        <v>2012000</v>
      </c>
      <c r="P11" s="250" t="s">
        <v>7</v>
      </c>
      <c r="Q11" s="244" t="s">
        <v>65</v>
      </c>
      <c r="R11" s="234" t="s">
        <v>67</v>
      </c>
      <c r="S11" s="254">
        <f>PRODUCT(N11*1)</f>
        <v>553300</v>
      </c>
      <c r="T11" s="245">
        <f>PRODUCT(L11,C18)</f>
        <v>218805</v>
      </c>
      <c r="U11" s="245">
        <f>PRODUCT(L11,C19)</f>
        <v>145870</v>
      </c>
      <c r="V11" s="245">
        <f>PRODUCT(L11,C20)</f>
        <v>72935</v>
      </c>
      <c r="W11" s="245">
        <f>PRODUCT(L11,C21)</f>
        <v>1021089.9999999999</v>
      </c>
      <c r="X11" s="12">
        <f>SUM(S11:W11)</f>
        <v>2012000</v>
      </c>
    </row>
    <row r="12" spans="1:24" s="15" customFormat="1" ht="21" customHeight="1" thickBot="1">
      <c r="A12" s="10" t="s">
        <v>11</v>
      </c>
      <c r="B12" s="12"/>
      <c r="C12" s="12"/>
      <c r="D12" s="242">
        <f>SUM(D10:D11)</f>
        <v>0.4</v>
      </c>
      <c r="E12" s="11"/>
      <c r="F12" s="11"/>
      <c r="G12" s="242">
        <f>SUM(G10:G11)</f>
        <v>17.525000000000002</v>
      </c>
      <c r="H12" s="242">
        <f>SUM(H10:H11)</f>
        <v>15.975</v>
      </c>
      <c r="I12" s="242">
        <f>SUM(I10:I11)</f>
        <v>19.424999999999997</v>
      </c>
      <c r="J12" s="12"/>
      <c r="K12" s="57"/>
      <c r="L12" s="252">
        <f>SUM(L10:L11)</f>
        <v>1534825</v>
      </c>
      <c r="M12" s="57"/>
      <c r="N12" s="252">
        <f>SUM(N10:N11)</f>
        <v>582175</v>
      </c>
      <c r="O12" s="243">
        <f>SUM(O10:O11)</f>
        <v>2117000</v>
      </c>
      <c r="P12" s="246"/>
      <c r="Q12" s="246"/>
      <c r="R12" s="246"/>
      <c r="S12" s="65">
        <f>SUM(S10:S11)</f>
        <v>582175</v>
      </c>
      <c r="T12" s="243">
        <f>SUM(T10:T11)</f>
        <v>230223.75</v>
      </c>
      <c r="U12" s="243">
        <f>SUM(U10:U11)</f>
        <v>153482.5</v>
      </c>
      <c r="V12" s="243">
        <f>SUM(V10:V11)</f>
        <v>76741.25</v>
      </c>
      <c r="W12" s="243">
        <f>SUM(W10:W11)</f>
        <v>1074377.5</v>
      </c>
      <c r="X12" s="12">
        <f>SUM(S12:W12)</f>
        <v>2117000</v>
      </c>
    </row>
    <row r="13" spans="1:24" s="15" customFormat="1" ht="51" customHeight="1" thickBot="1">
      <c r="D13" s="56" t="str">
        <f>D9</f>
        <v>Impact Acreage</v>
      </c>
      <c r="E13" s="57"/>
      <c r="F13" s="57"/>
      <c r="G13" s="56" t="str">
        <f>G9</f>
        <v>Water Quality Debits</v>
      </c>
      <c r="H13" s="56" t="str">
        <f>H9</f>
        <v>Hydrology Debits</v>
      </c>
      <c r="I13" s="56" t="str">
        <f>I9</f>
        <v>Habitat Debits</v>
      </c>
      <c r="K13" s="57"/>
      <c r="L13" s="57"/>
      <c r="M13" s="57"/>
      <c r="N13" s="57"/>
      <c r="O13" s="57"/>
    </row>
    <row r="14" spans="1:24" s="20" customFormat="1" ht="16.2" thickBot="1">
      <c r="A14" s="31"/>
      <c r="B14" s="58"/>
      <c r="D14" s="21"/>
      <c r="E14" s="21"/>
      <c r="F14" s="21"/>
      <c r="G14" s="21"/>
      <c r="H14" s="21"/>
      <c r="I14" s="21"/>
      <c r="O14" s="57"/>
    </row>
    <row r="15" spans="1:24" s="20" customFormat="1" ht="16.2" thickBot="1">
      <c r="D15" s="21"/>
      <c r="E15" s="21"/>
      <c r="F15" s="59" t="s">
        <v>46</v>
      </c>
      <c r="G15" s="279">
        <f>SUM(G12,H12,I12)</f>
        <v>52.924999999999997</v>
      </c>
      <c r="H15" s="280"/>
      <c r="I15" s="281"/>
    </row>
    <row r="16" spans="1:24" ht="18" thickBot="1">
      <c r="F16" s="26"/>
      <c r="G16" s="28"/>
      <c r="H16" s="29"/>
      <c r="I16" s="29"/>
    </row>
    <row r="17" spans="1:3" ht="15" customHeight="1">
      <c r="A17" s="282" t="s">
        <v>123</v>
      </c>
      <c r="B17" s="283"/>
      <c r="C17" s="284"/>
    </row>
    <row r="18" spans="1:3" ht="18.75" customHeight="1">
      <c r="A18" s="288" t="s">
        <v>118</v>
      </c>
      <c r="B18" s="289"/>
      <c r="C18" s="247">
        <v>0.15</v>
      </c>
    </row>
    <row r="19" spans="1:3" ht="18" customHeight="1">
      <c r="A19" s="288" t="s">
        <v>117</v>
      </c>
      <c r="B19" s="289"/>
      <c r="C19" s="247">
        <v>0.1</v>
      </c>
    </row>
    <row r="20" spans="1:3" ht="18" customHeight="1">
      <c r="A20" s="288" t="s">
        <v>119</v>
      </c>
      <c r="B20" s="289"/>
      <c r="C20" s="248">
        <v>0.05</v>
      </c>
    </row>
    <row r="21" spans="1:3" ht="17.25" customHeight="1" thickBot="1">
      <c r="A21" s="286" t="s">
        <v>111</v>
      </c>
      <c r="B21" s="287"/>
      <c r="C21" s="249">
        <v>0.7</v>
      </c>
    </row>
    <row r="22" spans="1:3">
      <c r="B22" s="50"/>
    </row>
  </sheetData>
  <mergeCells count="15">
    <mergeCell ref="A21:B21"/>
    <mergeCell ref="A20:B20"/>
    <mergeCell ref="A19:B19"/>
    <mergeCell ref="A18:B18"/>
    <mergeCell ref="A6:F6"/>
    <mergeCell ref="A8:F8"/>
    <mergeCell ref="G15:I15"/>
    <mergeCell ref="A17:C17"/>
    <mergeCell ref="P8:W8"/>
    <mergeCell ref="G8:O8"/>
    <mergeCell ref="A4:F4"/>
    <mergeCell ref="A1:C1"/>
    <mergeCell ref="D1:E1"/>
    <mergeCell ref="F1:Q1"/>
    <mergeCell ref="A5:F5"/>
  </mergeCells>
  <phoneticPr fontId="4" type="noConversion"/>
  <pageMargins left="0.5" right="0.5" top="1" bottom="1" header="0.5" footer="0.5"/>
  <pageSetup paperSize="17" scale="5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showGridLines="0" tabSelected="1" zoomScale="80" zoomScaleNormal="80" zoomScalePageLayoutView="50" workbookViewId="0">
      <selection activeCell="O10" sqref="O10"/>
    </sheetView>
  </sheetViews>
  <sheetFormatPr defaultColWidth="9.109375" defaultRowHeight="13.2"/>
  <cols>
    <col min="1" max="1" width="10.33203125" style="7" customWidth="1"/>
    <col min="2" max="2" width="42" style="9" customWidth="1"/>
    <col min="3" max="3" width="17.6640625" style="8" customWidth="1"/>
    <col min="4" max="4" width="21.6640625" style="8" customWidth="1"/>
    <col min="5" max="8" width="17.6640625" style="8" customWidth="1"/>
    <col min="9" max="9" width="4.6640625" style="8" customWidth="1"/>
    <col min="10" max="10" width="18.88671875" style="8" customWidth="1"/>
    <col min="11" max="11" width="19" style="8" customWidth="1"/>
    <col min="12" max="13" width="13.88671875" style="8" customWidth="1"/>
    <col min="14" max="14" width="13.88671875" style="7" customWidth="1"/>
    <col min="15" max="18" width="15.109375" style="7" customWidth="1"/>
    <col min="19" max="20" width="13.88671875" style="7" customWidth="1"/>
    <col min="21" max="21" width="13.88671875" style="8" customWidth="1"/>
    <col min="22" max="22" width="15" style="8" customWidth="1"/>
    <col min="23" max="23" width="13.6640625" style="19" customWidth="1"/>
    <col min="24" max="24" width="13.33203125" style="7" customWidth="1"/>
    <col min="25" max="25" width="15.109375" customWidth="1"/>
    <col min="26" max="26" width="14.5546875" style="7" customWidth="1"/>
    <col min="27" max="27" width="14.33203125" style="7" customWidth="1"/>
    <col min="28" max="28" width="12.6640625" style="7" customWidth="1"/>
    <col min="29" max="16384" width="9.109375" style="7"/>
  </cols>
  <sheetData>
    <row r="1" spans="1:28" s="3" customFormat="1" ht="30" customHeight="1" thickBot="1">
      <c r="A1" s="291" t="s">
        <v>106</v>
      </c>
      <c r="B1" s="292"/>
      <c r="C1" s="292"/>
      <c r="D1" s="232"/>
      <c r="E1" s="232"/>
      <c r="F1" s="232"/>
      <c r="G1" s="232"/>
      <c r="H1" s="302" t="s">
        <v>95</v>
      </c>
      <c r="I1" s="302"/>
      <c r="J1" s="302"/>
      <c r="K1" s="302"/>
      <c r="L1" s="302"/>
      <c r="M1" s="302"/>
      <c r="N1" s="302"/>
      <c r="O1" s="302"/>
      <c r="P1" s="231"/>
      <c r="Q1" s="231"/>
      <c r="R1" s="231"/>
      <c r="S1" s="177"/>
      <c r="T1" s="177"/>
      <c r="U1" s="177"/>
      <c r="V1" s="177"/>
      <c r="W1" s="173"/>
      <c r="X1" s="173"/>
      <c r="Y1" s="172"/>
      <c r="Z1" s="172"/>
      <c r="AA1" s="174"/>
    </row>
    <row r="2" spans="1:28" s="1" customFormat="1" ht="23.4" thickBot="1">
      <c r="A2" s="30"/>
      <c r="B2" s="43"/>
      <c r="D2" s="6"/>
      <c r="E2" s="6"/>
      <c r="F2" s="6"/>
      <c r="G2" s="6"/>
      <c r="H2" s="6"/>
      <c r="I2" s="6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s="20" customFormat="1" ht="32.25" customHeight="1" thickBot="1">
      <c r="A3" s="31"/>
      <c r="B3" s="167" t="s">
        <v>79</v>
      </c>
      <c r="C3" s="168" t="s">
        <v>47</v>
      </c>
      <c r="D3" s="169" t="s">
        <v>38</v>
      </c>
      <c r="E3" s="170" t="s">
        <v>39</v>
      </c>
      <c r="F3" s="171" t="s">
        <v>24</v>
      </c>
      <c r="G3" s="66"/>
      <c r="H3" s="66"/>
      <c r="I3" s="66"/>
      <c r="J3" s="66"/>
      <c r="K3" s="66"/>
      <c r="L3" s="66"/>
      <c r="M3" s="31"/>
      <c r="N3" s="31"/>
      <c r="O3" s="31"/>
      <c r="P3" s="31"/>
      <c r="Q3" s="31"/>
      <c r="R3" s="31"/>
      <c r="S3" s="66"/>
      <c r="T3" s="66"/>
      <c r="U3" s="66"/>
      <c r="V3" s="67"/>
      <c r="W3" s="31"/>
      <c r="X3" s="16"/>
      <c r="Y3" s="31"/>
      <c r="Z3" s="31"/>
      <c r="AA3" s="31"/>
    </row>
    <row r="4" spans="1:28" s="20" customFormat="1" ht="19.5" customHeight="1" thickBot="1">
      <c r="A4" s="31"/>
      <c r="B4" s="68" t="s">
        <v>48</v>
      </c>
      <c r="C4" s="69">
        <f t="shared" ref="C4:C6" si="0">E10+E33</f>
        <v>63.78</v>
      </c>
      <c r="D4" s="70">
        <f t="shared" ref="D4:E6" si="1">F10+F33</f>
        <v>46.910000000000004</v>
      </c>
      <c r="E4" s="71">
        <f t="shared" si="1"/>
        <v>55.480000000000004</v>
      </c>
      <c r="F4" s="63">
        <f>SUM(C4:E4)</f>
        <v>166.17000000000002</v>
      </c>
      <c r="G4" s="66"/>
      <c r="H4" s="66"/>
      <c r="I4" s="66"/>
      <c r="J4" s="66"/>
      <c r="K4" s="66"/>
      <c r="L4" s="66"/>
      <c r="M4" s="67"/>
      <c r="N4" s="67"/>
      <c r="O4" s="31"/>
      <c r="P4" s="31"/>
      <c r="Q4" s="31"/>
      <c r="R4" s="31"/>
      <c r="S4" s="66"/>
      <c r="T4" s="66"/>
      <c r="U4" s="66"/>
      <c r="V4" s="67"/>
      <c r="W4" s="31"/>
      <c r="X4" s="16"/>
      <c r="Y4" s="31"/>
      <c r="Z4" s="31"/>
      <c r="AA4" s="31"/>
    </row>
    <row r="5" spans="1:28" s="20" customFormat="1" ht="18.75" customHeight="1" thickBot="1">
      <c r="A5" s="31"/>
      <c r="B5" s="72" t="s">
        <v>53</v>
      </c>
      <c r="C5" s="73">
        <f t="shared" si="0"/>
        <v>63.78</v>
      </c>
      <c r="D5" s="74">
        <f t="shared" si="1"/>
        <v>46.910000000000004</v>
      </c>
      <c r="E5" s="75">
        <f t="shared" si="1"/>
        <v>55.480000000000004</v>
      </c>
      <c r="F5" s="63">
        <f>SUM(C5:E5)</f>
        <v>166.17000000000002</v>
      </c>
      <c r="G5" s="66"/>
      <c r="H5" s="66"/>
      <c r="I5" s="66"/>
      <c r="J5" s="66"/>
      <c r="K5" s="66"/>
      <c r="L5" s="66"/>
      <c r="M5" s="31"/>
      <c r="N5" s="31"/>
      <c r="O5" s="31"/>
      <c r="P5" s="31"/>
      <c r="Q5" s="31"/>
      <c r="R5" s="31"/>
      <c r="S5" s="66"/>
      <c r="T5" s="66"/>
      <c r="U5" s="66"/>
      <c r="V5" s="67"/>
      <c r="W5" s="31"/>
      <c r="X5" s="16"/>
      <c r="Y5" s="31"/>
      <c r="Z5" s="31"/>
      <c r="AA5" s="31"/>
    </row>
    <row r="6" spans="1:28" s="20" customFormat="1" ht="19.5" customHeight="1" thickBot="1">
      <c r="A6" s="31"/>
      <c r="B6" s="76" t="s">
        <v>49</v>
      </c>
      <c r="C6" s="77">
        <f t="shared" si="0"/>
        <v>0</v>
      </c>
      <c r="D6" s="78">
        <f t="shared" si="1"/>
        <v>0</v>
      </c>
      <c r="E6" s="79">
        <f t="shared" si="1"/>
        <v>0</v>
      </c>
      <c r="F6" s="63">
        <f>SUM(C6:E6)</f>
        <v>0</v>
      </c>
      <c r="G6" s="66"/>
      <c r="H6" s="66"/>
      <c r="I6" s="66"/>
      <c r="J6" s="66"/>
      <c r="K6" s="66"/>
      <c r="L6" s="66"/>
      <c r="M6" s="31"/>
      <c r="N6" s="31"/>
      <c r="O6" s="31"/>
      <c r="P6" s="31"/>
      <c r="Q6" s="31"/>
      <c r="R6" s="31"/>
      <c r="S6" s="66"/>
      <c r="T6" s="66"/>
      <c r="U6" s="66"/>
      <c r="V6" s="67"/>
      <c r="W6" s="31"/>
      <c r="X6" s="16"/>
      <c r="Y6" s="31"/>
      <c r="Z6" s="31"/>
      <c r="AA6" s="31"/>
    </row>
    <row r="7" spans="1:28" s="20" customFormat="1" ht="16.2" thickBot="1">
      <c r="B7" s="2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31"/>
      <c r="O7" s="31"/>
      <c r="P7" s="31"/>
      <c r="Q7" s="31"/>
      <c r="R7" s="31"/>
      <c r="S7" s="31"/>
      <c r="T7" s="31"/>
      <c r="U7" s="66"/>
      <c r="V7" s="66"/>
      <c r="W7" s="67"/>
      <c r="X7" s="31"/>
      <c r="Y7" s="16"/>
      <c r="Z7" s="31"/>
      <c r="AA7" s="31"/>
    </row>
    <row r="8" spans="1:28" s="20" customFormat="1" ht="19.5" customHeight="1" thickBot="1">
      <c r="A8" s="33"/>
      <c r="B8" s="258" t="s">
        <v>103</v>
      </c>
      <c r="C8" s="259"/>
      <c r="D8" s="259"/>
      <c r="E8" s="259"/>
      <c r="F8" s="259"/>
      <c r="G8" s="259"/>
      <c r="H8" s="259"/>
      <c r="I8" s="260"/>
      <c r="J8" s="304" t="s">
        <v>14</v>
      </c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6"/>
      <c r="Z8" s="294" t="s">
        <v>27</v>
      </c>
      <c r="AA8" s="295"/>
      <c r="AB8" s="21"/>
    </row>
    <row r="9" spans="1:28" s="35" customFormat="1" ht="73.5" customHeight="1" thickBot="1">
      <c r="A9" s="34"/>
      <c r="B9" s="209" t="s">
        <v>35</v>
      </c>
      <c r="C9" s="300" t="s">
        <v>104</v>
      </c>
      <c r="D9" s="301"/>
      <c r="E9" s="211" t="s">
        <v>47</v>
      </c>
      <c r="F9" s="212" t="s">
        <v>38</v>
      </c>
      <c r="G9" s="45" t="s">
        <v>39</v>
      </c>
      <c r="H9" s="45" t="s">
        <v>24</v>
      </c>
      <c r="I9" s="80"/>
      <c r="J9" s="44" t="s">
        <v>2</v>
      </c>
      <c r="K9" s="44" t="s">
        <v>50</v>
      </c>
      <c r="L9" s="44" t="s">
        <v>51</v>
      </c>
      <c r="M9" s="44" t="s">
        <v>52</v>
      </c>
      <c r="N9" s="44" t="s">
        <v>91</v>
      </c>
      <c r="O9" s="44" t="s">
        <v>82</v>
      </c>
      <c r="P9" s="44" t="s">
        <v>116</v>
      </c>
      <c r="Q9" s="44" t="s">
        <v>125</v>
      </c>
      <c r="R9" s="44" t="s">
        <v>124</v>
      </c>
      <c r="S9" s="213" t="s">
        <v>66</v>
      </c>
      <c r="T9" s="213" t="s">
        <v>126</v>
      </c>
      <c r="U9" s="44" t="s">
        <v>54</v>
      </c>
      <c r="V9" s="213" t="s">
        <v>120</v>
      </c>
      <c r="W9" s="44" t="s">
        <v>121</v>
      </c>
      <c r="X9" s="44" t="s">
        <v>57</v>
      </c>
      <c r="Y9" s="44" t="s">
        <v>83</v>
      </c>
      <c r="Z9" s="204" t="s">
        <v>92</v>
      </c>
      <c r="AA9" s="204" t="s">
        <v>17</v>
      </c>
    </row>
    <row r="10" spans="1:28" s="15" customFormat="1" ht="43.5" customHeight="1" thickBot="1">
      <c r="A10" s="310" t="s">
        <v>9</v>
      </c>
      <c r="B10" s="81" t="s">
        <v>80</v>
      </c>
      <c r="C10" s="82">
        <v>16.850000000000001</v>
      </c>
      <c r="D10" s="53" t="s">
        <v>23</v>
      </c>
      <c r="E10" s="63">
        <v>27.44</v>
      </c>
      <c r="F10" s="63">
        <v>14.28</v>
      </c>
      <c r="G10" s="63">
        <v>25.12</v>
      </c>
      <c r="H10" s="63">
        <f>SUM(E10:G10)</f>
        <v>66.84</v>
      </c>
      <c r="I10" s="83"/>
      <c r="J10" s="84" t="str">
        <f>'Debit Ledger (Impacts)'!A10</f>
        <v>Example-House in Cat III grazed wet pasture</v>
      </c>
      <c r="K10" s="63">
        <f>'Debit Ledger (Impacts)'!G10</f>
        <v>1.2250000000000001</v>
      </c>
      <c r="L10" s="63">
        <f>'Debit Ledger (Impacts)'!H10</f>
        <v>0.875</v>
      </c>
      <c r="M10" s="63">
        <f>'Debit Ledger (Impacts)'!I10</f>
        <v>0.52500000000000002</v>
      </c>
      <c r="N10" s="63">
        <f>SUM(K10:M10)</f>
        <v>2.625</v>
      </c>
      <c r="O10" s="54">
        <f>+'Debit Ledger (Impacts)'!L10</f>
        <v>76125</v>
      </c>
      <c r="P10" s="54">
        <v>11000</v>
      </c>
      <c r="Q10" s="54">
        <f>PRODUCT(N10*P10)</f>
        <v>28875</v>
      </c>
      <c r="R10" s="54">
        <f>SUM(O10+Q10)</f>
        <v>105000</v>
      </c>
      <c r="S10" s="63" t="s">
        <v>68</v>
      </c>
      <c r="T10" s="54">
        <f>PRODUCT(Q10,1)</f>
        <v>28875</v>
      </c>
      <c r="U10" s="54">
        <f>+'Debit Ledger (Impacts)'!T10</f>
        <v>11418.75</v>
      </c>
      <c r="V10" s="85">
        <f>+'Debit Ledger (Impacts)'!U10</f>
        <v>7612.5</v>
      </c>
      <c r="W10" s="54">
        <f>+'Debit Ledger (Impacts)'!V10</f>
        <v>3806.25</v>
      </c>
      <c r="X10" s="54">
        <f>+'Debit Ledger (Impacts)'!W10</f>
        <v>53287.5</v>
      </c>
      <c r="Y10" s="86">
        <f>Z10/R10</f>
        <v>1</v>
      </c>
      <c r="Z10" s="54">
        <f>SUM(T10:X10)</f>
        <v>105000</v>
      </c>
      <c r="AA10" s="54">
        <f>R10-Z10</f>
        <v>0</v>
      </c>
    </row>
    <row r="11" spans="1:28" s="15" customFormat="1" ht="42" customHeight="1" thickBot="1">
      <c r="A11" s="311"/>
      <c r="B11" s="87"/>
      <c r="C11" s="53"/>
      <c r="D11" s="53" t="s">
        <v>26</v>
      </c>
      <c r="E11" s="63">
        <f>E10-E12</f>
        <v>27.44</v>
      </c>
      <c r="F11" s="63">
        <f>F10-F12</f>
        <v>14.28</v>
      </c>
      <c r="G11" s="63">
        <f>G10-G12</f>
        <v>25.12</v>
      </c>
      <c r="H11" s="63">
        <f>SUM(E11:G11)</f>
        <v>66.84</v>
      </c>
      <c r="I11" s="53"/>
      <c r="J11" s="84" t="str">
        <f>'Debit Ledger (Impacts)'!A11</f>
        <v>Example Road through Cat I wetland</v>
      </c>
      <c r="K11" s="63">
        <f>'Debit Ledger (Impacts)'!G11</f>
        <v>16.3</v>
      </c>
      <c r="L11" s="63">
        <f>'Debit Ledger (Impacts)'!H11</f>
        <v>15.1</v>
      </c>
      <c r="M11" s="63">
        <f>'Debit Ledger (Impacts)'!I11</f>
        <v>18.899999999999999</v>
      </c>
      <c r="N11" s="63">
        <f>SUM(K11:M11)</f>
        <v>50.3</v>
      </c>
      <c r="O11" s="54">
        <f>+'Debit Ledger (Impacts)'!L11</f>
        <v>1458700</v>
      </c>
      <c r="P11" s="54">
        <v>11000</v>
      </c>
      <c r="Q11" s="54">
        <f>PRODUCT(N11*P11)</f>
        <v>553300</v>
      </c>
      <c r="R11" s="54">
        <f>SUM(O11+Q11)</f>
        <v>2012000</v>
      </c>
      <c r="S11" s="63" t="s">
        <v>68</v>
      </c>
      <c r="T11" s="54">
        <f>PRODUCT(Q11,1)</f>
        <v>553300</v>
      </c>
      <c r="U11" s="54">
        <f>+'Debit Ledger (Impacts)'!T11</f>
        <v>218805</v>
      </c>
      <c r="V11" s="85">
        <f>+'Debit Ledger (Impacts)'!U11</f>
        <v>145870</v>
      </c>
      <c r="W11" s="54">
        <f>+'Debit Ledger (Impacts)'!V11</f>
        <v>72935</v>
      </c>
      <c r="X11" s="54">
        <f>+'Debit Ledger (Impacts)'!W11</f>
        <v>1021089.9999999999</v>
      </c>
      <c r="Y11" s="86">
        <f>Z11/R11</f>
        <v>1</v>
      </c>
      <c r="Z11" s="54">
        <f>SUM(T11:X11)</f>
        <v>2012000</v>
      </c>
      <c r="AA11" s="54">
        <f>R11-Z11</f>
        <v>0</v>
      </c>
    </row>
    <row r="12" spans="1:28" s="20" customFormat="1" ht="25.5" customHeight="1" thickBot="1">
      <c r="A12" s="311"/>
      <c r="B12" s="88"/>
      <c r="C12" s="66"/>
      <c r="D12" s="53" t="s">
        <v>25</v>
      </c>
      <c r="E12" s="63">
        <v>0</v>
      </c>
      <c r="F12" s="63">
        <v>0</v>
      </c>
      <c r="G12" s="63">
        <v>0</v>
      </c>
      <c r="H12" s="63">
        <f>SUM(E12:G12)</f>
        <v>0</v>
      </c>
      <c r="I12" s="89"/>
      <c r="J12" s="90"/>
      <c r="K12" s="91"/>
      <c r="L12" s="91"/>
      <c r="M12" s="91"/>
      <c r="N12" s="91"/>
      <c r="O12" s="92"/>
      <c r="P12" s="92"/>
      <c r="Q12" s="92"/>
      <c r="R12" s="92"/>
      <c r="S12" s="91"/>
      <c r="T12" s="91"/>
      <c r="U12" s="92"/>
      <c r="V12" s="92"/>
      <c r="W12" s="92"/>
      <c r="X12" s="92"/>
      <c r="Y12" s="93"/>
      <c r="Z12" s="94"/>
      <c r="AA12" s="95"/>
    </row>
    <row r="13" spans="1:28" s="20" customFormat="1" ht="25.5" customHeight="1" thickBot="1">
      <c r="A13" s="311"/>
      <c r="B13" s="88"/>
      <c r="C13" s="66"/>
      <c r="D13" s="66"/>
      <c r="E13" s="53"/>
      <c r="F13" s="53"/>
      <c r="G13" s="53"/>
      <c r="H13" s="53"/>
      <c r="I13" s="66"/>
      <c r="J13" s="96"/>
      <c r="K13" s="91"/>
      <c r="L13" s="91"/>
      <c r="M13" s="91"/>
      <c r="N13" s="91"/>
      <c r="O13" s="91"/>
      <c r="P13" s="91"/>
      <c r="Q13" s="91"/>
      <c r="R13" s="91"/>
      <c r="S13" s="92"/>
      <c r="T13" s="92"/>
      <c r="U13" s="91"/>
      <c r="V13" s="92"/>
      <c r="W13" s="92"/>
      <c r="X13" s="92"/>
      <c r="Y13" s="97"/>
      <c r="Z13" s="94"/>
      <c r="AA13" s="98"/>
    </row>
    <row r="14" spans="1:28" s="20" customFormat="1" ht="23.25" customHeight="1" thickBot="1">
      <c r="A14" s="311"/>
      <c r="B14" s="303" t="s">
        <v>128</v>
      </c>
      <c r="C14" s="297"/>
      <c r="D14" s="66"/>
      <c r="E14" s="63">
        <f>K30</f>
        <v>17.525000000000002</v>
      </c>
      <c r="F14" s="63">
        <f t="shared" ref="F14:G14" si="2">L30</f>
        <v>15.975</v>
      </c>
      <c r="G14" s="63">
        <f t="shared" si="2"/>
        <v>19.424999999999997</v>
      </c>
      <c r="H14" s="63">
        <f>SUM(E14:G14)</f>
        <v>52.924999999999997</v>
      </c>
      <c r="I14" s="66"/>
      <c r="J14" s="96"/>
      <c r="K14" s="91"/>
      <c r="L14" s="91"/>
      <c r="M14" s="91"/>
      <c r="N14" s="91"/>
      <c r="O14" s="91"/>
      <c r="P14" s="91"/>
      <c r="Q14" s="91"/>
      <c r="R14" s="91"/>
      <c r="S14" s="92"/>
      <c r="T14" s="92"/>
      <c r="U14" s="91"/>
      <c r="V14" s="92"/>
      <c r="W14" s="92"/>
      <c r="X14" s="92"/>
      <c r="Y14" s="97"/>
      <c r="Z14" s="94"/>
      <c r="AA14" s="98"/>
    </row>
    <row r="15" spans="1:28" s="20" customFormat="1" ht="16.2" thickBot="1">
      <c r="A15" s="311"/>
      <c r="B15" s="99"/>
      <c r="C15" s="10"/>
      <c r="D15" s="53"/>
      <c r="E15" s="53"/>
      <c r="F15" s="53"/>
      <c r="G15" s="53"/>
      <c r="H15" s="53"/>
      <c r="I15" s="66"/>
      <c r="J15" s="96"/>
      <c r="K15" s="91"/>
      <c r="L15" s="91"/>
      <c r="M15" s="91"/>
      <c r="N15" s="91"/>
      <c r="O15" s="91"/>
      <c r="P15" s="91"/>
      <c r="Q15" s="91"/>
      <c r="R15" s="91"/>
      <c r="S15" s="92"/>
      <c r="T15" s="92"/>
      <c r="U15" s="91"/>
      <c r="V15" s="92"/>
      <c r="W15" s="92"/>
      <c r="X15" s="92"/>
      <c r="Y15" s="97"/>
      <c r="Z15" s="94"/>
      <c r="AA15" s="98"/>
    </row>
    <row r="16" spans="1:28" s="20" customFormat="1" ht="21.75" customHeight="1" thickBot="1">
      <c r="A16" s="311"/>
      <c r="B16" s="296" t="s">
        <v>93</v>
      </c>
      <c r="C16" s="297"/>
      <c r="D16" s="53"/>
      <c r="E16" s="63">
        <f>E10-E14</f>
        <v>9.9149999999999991</v>
      </c>
      <c r="F16" s="63">
        <f>F10-F14</f>
        <v>-1.6950000000000003</v>
      </c>
      <c r="G16" s="63">
        <f>E10-G14</f>
        <v>8.0150000000000041</v>
      </c>
      <c r="H16" s="63">
        <f>H10-H14</f>
        <v>13.915000000000006</v>
      </c>
      <c r="I16" s="66"/>
      <c r="J16" s="96"/>
      <c r="K16" s="91"/>
      <c r="L16" s="91"/>
      <c r="M16" s="91"/>
      <c r="N16" s="91"/>
      <c r="O16" s="91"/>
      <c r="P16" s="91"/>
      <c r="Q16" s="91"/>
      <c r="R16" s="91"/>
      <c r="S16" s="92"/>
      <c r="T16" s="92"/>
      <c r="U16" s="91"/>
      <c r="V16" s="92"/>
      <c r="W16" s="92"/>
      <c r="X16" s="92"/>
      <c r="Y16" s="97"/>
      <c r="Z16" s="94"/>
      <c r="AA16" s="98"/>
    </row>
    <row r="17" spans="1:51" s="20" customFormat="1" ht="15.6">
      <c r="A17" s="311"/>
      <c r="B17" s="88"/>
      <c r="C17" s="66"/>
      <c r="D17" s="53"/>
      <c r="E17" s="53"/>
      <c r="F17" s="53"/>
      <c r="G17" s="53"/>
      <c r="H17" s="53"/>
      <c r="I17" s="66"/>
      <c r="J17" s="101"/>
      <c r="K17" s="91"/>
      <c r="L17" s="91"/>
      <c r="M17" s="91"/>
      <c r="N17" s="91"/>
      <c r="O17" s="91"/>
      <c r="P17" s="91"/>
      <c r="Q17" s="91"/>
      <c r="R17" s="91"/>
      <c r="S17" s="92"/>
      <c r="T17" s="92"/>
      <c r="U17" s="91"/>
      <c r="V17" s="92"/>
      <c r="W17" s="92"/>
      <c r="X17" s="92"/>
      <c r="Y17" s="97"/>
      <c r="Z17" s="94"/>
      <c r="AA17" s="98"/>
    </row>
    <row r="18" spans="1:51" s="20" customFormat="1" ht="15.6">
      <c r="A18" s="311"/>
      <c r="B18" s="303" t="s">
        <v>127</v>
      </c>
      <c r="C18" s="297"/>
      <c r="D18" s="53"/>
      <c r="E18" s="53"/>
      <c r="F18" s="53"/>
      <c r="G18" s="53"/>
      <c r="H18" s="53"/>
      <c r="I18" s="66"/>
      <c r="J18" s="101"/>
      <c r="K18" s="91"/>
      <c r="L18" s="91"/>
      <c r="M18" s="91"/>
      <c r="N18" s="91"/>
      <c r="O18" s="91"/>
      <c r="P18" s="91"/>
      <c r="Q18" s="91"/>
      <c r="R18" s="91"/>
      <c r="S18" s="92"/>
      <c r="T18" s="92"/>
      <c r="U18" s="91"/>
      <c r="V18" s="92"/>
      <c r="W18" s="92"/>
      <c r="X18" s="92"/>
      <c r="Y18" s="97"/>
      <c r="Z18" s="94"/>
      <c r="AA18" s="98"/>
    </row>
    <row r="19" spans="1:51" s="20" customFormat="1" ht="20.25" customHeight="1">
      <c r="A19" s="311"/>
      <c r="C19" s="59" t="s">
        <v>69</v>
      </c>
      <c r="D19" s="102">
        <v>1175000</v>
      </c>
      <c r="E19" s="13"/>
      <c r="F19" s="13"/>
      <c r="G19" s="13"/>
      <c r="H19" s="13"/>
      <c r="I19" s="13"/>
      <c r="J19" s="101"/>
      <c r="K19" s="91"/>
      <c r="L19" s="91"/>
      <c r="M19" s="91"/>
      <c r="N19" s="91"/>
      <c r="O19" s="91"/>
      <c r="P19" s="91"/>
      <c r="Q19" s="91"/>
      <c r="R19" s="91"/>
      <c r="S19" s="92"/>
      <c r="T19" s="92"/>
      <c r="U19" s="91"/>
      <c r="V19" s="92"/>
      <c r="W19" s="92"/>
      <c r="X19" s="92"/>
      <c r="Y19" s="97"/>
      <c r="Z19" s="94"/>
      <c r="AA19" s="98"/>
    </row>
    <row r="20" spans="1:51" s="20" customFormat="1" ht="18" customHeight="1">
      <c r="A20" s="311"/>
      <c r="B20" s="99"/>
      <c r="C20" s="103" t="s">
        <v>70</v>
      </c>
      <c r="D20" s="102">
        <v>270000</v>
      </c>
      <c r="E20" s="293"/>
      <c r="F20" s="293"/>
      <c r="G20" s="293"/>
      <c r="H20" s="293"/>
      <c r="I20" s="293"/>
      <c r="J20" s="101"/>
      <c r="K20" s="91"/>
      <c r="L20" s="91"/>
      <c r="M20" s="91"/>
      <c r="N20" s="91"/>
      <c r="O20" s="91"/>
      <c r="P20" s="91"/>
      <c r="Q20" s="91"/>
      <c r="R20" s="91"/>
      <c r="S20" s="92"/>
      <c r="T20" s="92"/>
      <c r="U20" s="91"/>
      <c r="V20" s="92"/>
      <c r="W20" s="92"/>
      <c r="X20" s="92"/>
      <c r="Y20" s="97"/>
      <c r="Z20" s="94"/>
      <c r="AA20" s="98"/>
    </row>
    <row r="21" spans="1:51" s="20" customFormat="1" ht="18.75" customHeight="1" thickBot="1">
      <c r="A21" s="311"/>
      <c r="B21" s="104"/>
      <c r="C21" s="59" t="s">
        <v>71</v>
      </c>
      <c r="D21" s="102">
        <v>821000</v>
      </c>
      <c r="E21" s="293"/>
      <c r="F21" s="293"/>
      <c r="G21" s="293"/>
      <c r="H21" s="293"/>
      <c r="I21" s="293"/>
      <c r="J21" s="101"/>
      <c r="K21" s="91"/>
      <c r="L21" s="91"/>
      <c r="M21" s="91"/>
      <c r="N21" s="91"/>
      <c r="O21" s="91"/>
      <c r="P21" s="91"/>
      <c r="Q21" s="91"/>
      <c r="R21" s="91"/>
      <c r="S21" s="92"/>
      <c r="T21" s="92"/>
      <c r="U21" s="91"/>
      <c r="V21" s="92"/>
      <c r="W21" s="92"/>
      <c r="X21" s="92"/>
      <c r="Y21" s="97"/>
      <c r="Z21" s="94"/>
      <c r="AA21" s="98"/>
    </row>
    <row r="22" spans="1:51" s="20" customFormat="1" ht="19.5" customHeight="1" thickTop="1">
      <c r="A22" s="311"/>
      <c r="B22" s="296" t="s">
        <v>72</v>
      </c>
      <c r="C22" s="297"/>
      <c r="D22" s="105">
        <f>SUM(D19:D21)</f>
        <v>2266000</v>
      </c>
      <c r="E22" s="293"/>
      <c r="F22" s="293"/>
      <c r="G22" s="293"/>
      <c r="H22" s="293"/>
      <c r="I22" s="293"/>
      <c r="J22" s="96"/>
      <c r="K22" s="91"/>
      <c r="L22" s="91"/>
      <c r="M22" s="91"/>
      <c r="N22" s="91"/>
      <c r="O22" s="91"/>
      <c r="P22" s="91"/>
      <c r="Q22" s="91"/>
      <c r="R22" s="91"/>
      <c r="S22" s="92"/>
      <c r="T22" s="92"/>
      <c r="U22" s="91"/>
      <c r="V22" s="92"/>
      <c r="W22" s="92"/>
      <c r="X22" s="92"/>
      <c r="Y22" s="97"/>
      <c r="Z22" s="94"/>
      <c r="AA22" s="98"/>
    </row>
    <row r="23" spans="1:51" s="20" customFormat="1" ht="15.6">
      <c r="A23" s="311"/>
      <c r="B23" s="88"/>
      <c r="C23" s="66"/>
      <c r="D23" s="102"/>
      <c r="E23" s="97"/>
      <c r="F23" s="97"/>
      <c r="G23" s="97"/>
      <c r="H23" s="97"/>
      <c r="I23" s="66"/>
      <c r="J23" s="96"/>
      <c r="K23" s="91"/>
      <c r="L23" s="91"/>
      <c r="M23" s="91"/>
      <c r="N23" s="91"/>
      <c r="O23" s="91"/>
      <c r="P23" s="91"/>
      <c r="Q23" s="91"/>
      <c r="R23" s="91"/>
      <c r="S23" s="92"/>
      <c r="T23" s="92"/>
      <c r="U23" s="91"/>
      <c r="V23" s="92"/>
      <c r="W23" s="92"/>
      <c r="X23" s="92"/>
      <c r="Y23" s="97"/>
      <c r="Z23" s="94"/>
      <c r="AA23" s="98"/>
    </row>
    <row r="24" spans="1:51" s="20" customFormat="1" ht="15" customHeight="1">
      <c r="A24" s="311"/>
      <c r="B24" s="296" t="s">
        <v>94</v>
      </c>
      <c r="C24" s="297"/>
      <c r="D24" s="255" t="s">
        <v>129</v>
      </c>
      <c r="E24" s="66"/>
      <c r="F24" s="66"/>
      <c r="G24" s="66"/>
      <c r="H24" s="66"/>
      <c r="I24" s="66"/>
      <c r="J24" s="96"/>
      <c r="K24" s="91"/>
      <c r="L24" s="91"/>
      <c r="M24" s="91"/>
      <c r="N24" s="91"/>
      <c r="O24" s="91"/>
      <c r="P24" s="91"/>
      <c r="Q24" s="91"/>
      <c r="R24" s="91"/>
      <c r="S24" s="92"/>
      <c r="T24" s="92"/>
      <c r="U24" s="91"/>
      <c r="V24" s="92"/>
      <c r="W24" s="92"/>
      <c r="X24" s="92"/>
      <c r="Y24" s="97"/>
      <c r="Z24" s="94"/>
      <c r="AA24" s="98"/>
    </row>
    <row r="25" spans="1:51" s="20" customFormat="1" ht="15.6">
      <c r="A25" s="311"/>
      <c r="B25" s="99"/>
      <c r="C25" s="103"/>
      <c r="D25" s="102"/>
      <c r="E25" s="66"/>
      <c r="F25" s="66"/>
      <c r="G25" s="66"/>
      <c r="H25" s="66"/>
      <c r="I25" s="66"/>
      <c r="J25" s="96"/>
      <c r="K25" s="91"/>
      <c r="L25" s="91"/>
      <c r="M25" s="91"/>
      <c r="N25" s="91"/>
      <c r="O25" s="91"/>
      <c r="P25" s="91"/>
      <c r="Q25" s="91"/>
      <c r="R25" s="91"/>
      <c r="S25" s="92"/>
      <c r="T25" s="92"/>
      <c r="U25" s="91"/>
      <c r="V25" s="92"/>
      <c r="W25" s="92"/>
      <c r="X25" s="92"/>
      <c r="Y25" s="97"/>
      <c r="Z25" s="94"/>
      <c r="AA25" s="98"/>
    </row>
    <row r="26" spans="1:51" s="20" customFormat="1" ht="36.75" customHeight="1">
      <c r="A26" s="311"/>
      <c r="B26" s="303" t="s">
        <v>15</v>
      </c>
      <c r="C26" s="297"/>
      <c r="D26" s="102">
        <f>SUM(Z10:Z23)</f>
        <v>2117000</v>
      </c>
      <c r="E26" s="66"/>
      <c r="F26" s="66"/>
      <c r="G26" s="66"/>
      <c r="H26" s="66"/>
      <c r="I26" s="66"/>
      <c r="J26" s="96"/>
      <c r="K26" s="91"/>
      <c r="L26" s="91"/>
      <c r="M26" s="91"/>
      <c r="N26" s="91"/>
      <c r="O26" s="91"/>
      <c r="P26" s="91"/>
      <c r="Q26" s="91"/>
      <c r="R26" s="91"/>
      <c r="S26" s="92"/>
      <c r="T26" s="92"/>
      <c r="U26" s="91"/>
      <c r="V26" s="92"/>
      <c r="W26" s="92"/>
      <c r="X26" s="92"/>
      <c r="Y26" s="97"/>
      <c r="Z26" s="94"/>
      <c r="AA26" s="98"/>
    </row>
    <row r="27" spans="1:51" s="20" customFormat="1" ht="15.6">
      <c r="A27" s="311"/>
      <c r="B27" s="88"/>
      <c r="C27" s="66"/>
      <c r="D27" s="59"/>
      <c r="E27" s="66"/>
      <c r="F27" s="66"/>
      <c r="G27" s="66"/>
      <c r="H27" s="66"/>
      <c r="I27" s="66"/>
      <c r="J27" s="96"/>
      <c r="K27" s="91"/>
      <c r="L27" s="91"/>
      <c r="M27" s="91"/>
      <c r="N27" s="91"/>
      <c r="O27" s="91"/>
      <c r="P27" s="91"/>
      <c r="Q27" s="91"/>
      <c r="R27" s="91"/>
      <c r="S27" s="92"/>
      <c r="T27" s="92"/>
      <c r="U27" s="91"/>
      <c r="V27" s="92"/>
      <c r="W27" s="92"/>
      <c r="X27" s="92"/>
      <c r="Y27" s="97"/>
      <c r="Z27" s="94"/>
      <c r="AA27" s="98"/>
    </row>
    <row r="28" spans="1:51" s="20" customFormat="1" ht="15.6">
      <c r="A28" s="311"/>
      <c r="B28" s="314" t="s">
        <v>16</v>
      </c>
      <c r="C28" s="297"/>
      <c r="D28" s="102">
        <f>SUM(D22-D26)</f>
        <v>149000</v>
      </c>
      <c r="E28" s="66"/>
      <c r="F28" s="66"/>
      <c r="G28" s="66"/>
      <c r="H28" s="66"/>
      <c r="I28" s="66"/>
      <c r="J28" s="96"/>
      <c r="K28" s="91"/>
      <c r="L28" s="91"/>
      <c r="M28" s="91"/>
      <c r="N28" s="91"/>
      <c r="O28" s="91"/>
      <c r="P28" s="91"/>
      <c r="Q28" s="91"/>
      <c r="R28" s="91"/>
      <c r="S28" s="92"/>
      <c r="T28" s="92"/>
      <c r="U28" s="91"/>
      <c r="V28" s="92"/>
      <c r="W28" s="92"/>
      <c r="X28" s="92"/>
      <c r="Y28" s="97"/>
      <c r="Z28" s="94"/>
      <c r="AA28" s="98"/>
    </row>
    <row r="29" spans="1:51" s="20" customFormat="1" ht="16.2" thickBot="1">
      <c r="A29" s="311"/>
      <c r="B29" s="88"/>
      <c r="C29" s="66"/>
      <c r="D29" s="66"/>
      <c r="E29" s="66"/>
      <c r="F29" s="66"/>
      <c r="G29" s="66"/>
      <c r="H29" s="66"/>
      <c r="I29" s="66"/>
      <c r="J29" s="106"/>
      <c r="K29" s="107"/>
      <c r="L29" s="107"/>
      <c r="M29" s="107"/>
      <c r="N29" s="107"/>
      <c r="O29" s="107"/>
      <c r="P29" s="107"/>
      <c r="Q29" s="107"/>
      <c r="R29" s="107"/>
      <c r="S29" s="108"/>
      <c r="T29" s="108"/>
      <c r="U29" s="107"/>
      <c r="V29" s="108"/>
      <c r="W29" s="108"/>
      <c r="X29" s="108"/>
      <c r="Y29" s="109"/>
      <c r="Z29" s="110"/>
      <c r="AA29" s="111"/>
    </row>
    <row r="30" spans="1:51" s="15" customFormat="1" ht="18" customHeight="1" thickBot="1">
      <c r="A30" s="312"/>
      <c r="B30" s="42"/>
      <c r="C30" s="112"/>
      <c r="D30" s="112"/>
      <c r="E30" s="112"/>
      <c r="F30" s="112"/>
      <c r="G30" s="112"/>
      <c r="H30" s="112"/>
      <c r="I30" s="113"/>
      <c r="J30" s="39" t="s">
        <v>11</v>
      </c>
      <c r="K30" s="39">
        <f>SUM(K10:K29)</f>
        <v>17.525000000000002</v>
      </c>
      <c r="L30" s="39">
        <f>SUM(L10:L29)</f>
        <v>15.975</v>
      </c>
      <c r="M30" s="39">
        <f>SUM(M10:M29)</f>
        <v>19.424999999999997</v>
      </c>
      <c r="N30" s="39">
        <f>SUM(K30:M30)</f>
        <v>52.924999999999997</v>
      </c>
      <c r="O30" s="40">
        <f>SUM(O10:O29)</f>
        <v>1534825</v>
      </c>
      <c r="P30" s="40"/>
      <c r="Q30" s="40">
        <f>SUM(Q10:Q29)</f>
        <v>582175</v>
      </c>
      <c r="R30" s="40">
        <f>SUM(R10:R29)</f>
        <v>2117000</v>
      </c>
      <c r="S30" s="40"/>
      <c r="T30" s="40">
        <f>SUM(T10:T29)</f>
        <v>582175</v>
      </c>
      <c r="U30" s="40">
        <f>SUM(U10:U29)</f>
        <v>230223.75</v>
      </c>
      <c r="V30" s="40">
        <f t="shared" ref="V30:W30" si="3">SUM(V10:V29)</f>
        <v>153482.5</v>
      </c>
      <c r="W30" s="40">
        <f t="shared" si="3"/>
        <v>76741.25</v>
      </c>
      <c r="X30" s="40">
        <f>SUM(X10:X29)</f>
        <v>1074377.5</v>
      </c>
      <c r="Y30" s="42"/>
      <c r="Z30" s="40">
        <f>SUM(Z10:Z29)</f>
        <v>2117000</v>
      </c>
      <c r="AA30" s="40">
        <f>SUM(AA10:AA29)</f>
        <v>0</v>
      </c>
    </row>
    <row r="31" spans="1:51" s="37" customFormat="1" ht="20.25" customHeight="1" thickBot="1">
      <c r="A31" s="46"/>
      <c r="B31" s="298"/>
      <c r="C31" s="298"/>
      <c r="D31" s="298"/>
      <c r="E31" s="298"/>
      <c r="F31" s="298"/>
      <c r="G31" s="298"/>
      <c r="H31" s="298"/>
      <c r="I31" s="299"/>
      <c r="J31" s="175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5"/>
      <c r="Z31" s="205"/>
      <c r="AA31" s="206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1:51" s="20" customFormat="1" ht="68.25" customHeight="1" thickBot="1">
      <c r="A32" s="307" t="s">
        <v>10</v>
      </c>
      <c r="B32" s="209" t="s">
        <v>1</v>
      </c>
      <c r="C32" s="210" t="s">
        <v>6</v>
      </c>
      <c r="D32" s="210"/>
      <c r="E32" s="211" t="s">
        <v>47</v>
      </c>
      <c r="F32" s="212" t="s">
        <v>38</v>
      </c>
      <c r="G32" s="45" t="s">
        <v>39</v>
      </c>
      <c r="H32" s="45" t="s">
        <v>24</v>
      </c>
      <c r="I32" s="216"/>
      <c r="J32" s="44" t="s">
        <v>2</v>
      </c>
      <c r="K32" s="44" t="s">
        <v>50</v>
      </c>
      <c r="L32" s="44" t="s">
        <v>51</v>
      </c>
      <c r="M32" s="44" t="s">
        <v>52</v>
      </c>
      <c r="N32" s="44" t="s">
        <v>91</v>
      </c>
      <c r="O32" s="44" t="s">
        <v>82</v>
      </c>
      <c r="P32" s="44" t="s">
        <v>116</v>
      </c>
      <c r="Q32" s="44" t="s">
        <v>125</v>
      </c>
      <c r="R32" s="44" t="s">
        <v>124</v>
      </c>
      <c r="S32" s="213" t="s">
        <v>66</v>
      </c>
      <c r="T32" s="213" t="s">
        <v>126</v>
      </c>
      <c r="U32" s="44" t="s">
        <v>54</v>
      </c>
      <c r="V32" s="213" t="s">
        <v>55</v>
      </c>
      <c r="W32" s="44" t="s">
        <v>56</v>
      </c>
      <c r="X32" s="44" t="s">
        <v>57</v>
      </c>
      <c r="Y32" s="44" t="s">
        <v>83</v>
      </c>
      <c r="Z32" s="204" t="s">
        <v>92</v>
      </c>
      <c r="AA32" s="204" t="s">
        <v>17</v>
      </c>
    </row>
    <row r="33" spans="1:27" s="20" customFormat="1" ht="21.75" customHeight="1" thickBot="1">
      <c r="A33" s="308"/>
      <c r="B33" s="114" t="s">
        <v>81</v>
      </c>
      <c r="C33" s="82">
        <v>15.3</v>
      </c>
      <c r="D33" s="53" t="s">
        <v>23</v>
      </c>
      <c r="E33" s="69">
        <v>36.340000000000003</v>
      </c>
      <c r="F33" s="71">
        <v>32.630000000000003</v>
      </c>
      <c r="G33" s="115">
        <v>30.36</v>
      </c>
      <c r="H33" s="116">
        <f>SUM(E33:G33)</f>
        <v>99.33</v>
      </c>
      <c r="I33" s="217"/>
      <c r="J33" s="118"/>
      <c r="K33" s="119">
        <f>'Debit Ledger (Impacts)'!G27</f>
        <v>0</v>
      </c>
      <c r="L33" s="119">
        <f>'Debit Ledger (Impacts)'!H27</f>
        <v>0</v>
      </c>
      <c r="M33" s="119">
        <f>'Debit Ledger (Impacts)'!I27</f>
        <v>0</v>
      </c>
      <c r="N33" s="119">
        <f>SUM(K33:M33)</f>
        <v>0</v>
      </c>
      <c r="O33" s="120">
        <f>+'Debit Ledger (Impacts)'!O27</f>
        <v>0</v>
      </c>
      <c r="P33" s="120"/>
      <c r="Q33" s="120"/>
      <c r="R33" s="120"/>
      <c r="S33" s="119" t="s">
        <v>67</v>
      </c>
      <c r="T33" s="119"/>
      <c r="U33" s="120">
        <f>+'Debit Ledger (Impacts)'!T27</f>
        <v>0</v>
      </c>
      <c r="V33" s="134">
        <f>+'Debit Ledger (Impacts)'!U27</f>
        <v>0</v>
      </c>
      <c r="W33" s="120">
        <f>+'Debit Ledger (Impacts)'!V27</f>
        <v>0</v>
      </c>
      <c r="X33" s="120">
        <f>+'Debit Ledger (Impacts)'!W27</f>
        <v>0</v>
      </c>
      <c r="Y33" s="121" t="e">
        <f>Z33/O33</f>
        <v>#DIV/0!</v>
      </c>
      <c r="Z33" s="120">
        <f>SUM(U33:X33)</f>
        <v>0</v>
      </c>
      <c r="AA33" s="120">
        <f>O34-Z34</f>
        <v>0</v>
      </c>
    </row>
    <row r="34" spans="1:27" s="20" customFormat="1" ht="21.75" customHeight="1" thickBot="1">
      <c r="A34" s="308"/>
      <c r="B34" s="87"/>
      <c r="C34" s="53"/>
      <c r="D34" s="53" t="s">
        <v>26</v>
      </c>
      <c r="E34" s="122">
        <v>36.340000000000003</v>
      </c>
      <c r="F34" s="123">
        <v>32.630000000000003</v>
      </c>
      <c r="G34" s="115">
        <v>30.36</v>
      </c>
      <c r="H34" s="117">
        <f>SUM(E34:G34)</f>
        <v>99.33</v>
      </c>
      <c r="I34" s="124"/>
      <c r="J34" s="118"/>
      <c r="K34" s="119">
        <f>'Debit Ledger (Impacts)'!G28</f>
        <v>0</v>
      </c>
      <c r="L34" s="119">
        <f>'Debit Ledger (Impacts)'!H28</f>
        <v>0</v>
      </c>
      <c r="M34" s="119">
        <f>'Debit Ledger (Impacts)'!I28</f>
        <v>0</v>
      </c>
      <c r="N34" s="119">
        <f>SUM(K34:M34)</f>
        <v>0</v>
      </c>
      <c r="O34" s="120">
        <f>+'Debit Ledger (Impacts)'!O28</f>
        <v>0</v>
      </c>
      <c r="P34" s="120"/>
      <c r="Q34" s="120"/>
      <c r="R34" s="120"/>
      <c r="S34" s="119" t="s">
        <v>67</v>
      </c>
      <c r="T34" s="119"/>
      <c r="U34" s="120">
        <f>+'Debit Ledger (Impacts)'!T28</f>
        <v>0</v>
      </c>
      <c r="V34" s="134">
        <f>+'Debit Ledger (Impacts)'!U28</f>
        <v>0</v>
      </c>
      <c r="W34" s="120">
        <f>+'Debit Ledger (Impacts)'!V28</f>
        <v>0</v>
      </c>
      <c r="X34" s="120">
        <f>+'Debit Ledger (Impacts)'!W28</f>
        <v>0</v>
      </c>
      <c r="Y34" s="121">
        <v>1</v>
      </c>
      <c r="Z34" s="120">
        <f>SUM(U34:X34)</f>
        <v>0</v>
      </c>
      <c r="AA34" s="120">
        <f>O35-Z35</f>
        <v>0</v>
      </c>
    </row>
    <row r="35" spans="1:27" s="20" customFormat="1" ht="21.75" customHeight="1" thickBot="1">
      <c r="A35" s="308"/>
      <c r="B35" s="88"/>
      <c r="C35" s="66"/>
      <c r="D35" s="53" t="s">
        <v>25</v>
      </c>
      <c r="E35" s="125">
        <v>0</v>
      </c>
      <c r="F35" s="126">
        <v>0</v>
      </c>
      <c r="G35" s="63">
        <v>0</v>
      </c>
      <c r="H35" s="64">
        <f>SUM(E35:G35)</f>
        <v>0</v>
      </c>
      <c r="I35" s="66"/>
      <c r="J35" s="127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1:27" s="20" customFormat="1" ht="21.75" customHeight="1">
      <c r="A36" s="308"/>
      <c r="B36" s="88"/>
      <c r="C36" s="66"/>
      <c r="D36" s="66"/>
      <c r="E36" s="53"/>
      <c r="F36" s="53"/>
      <c r="G36" s="53"/>
      <c r="H36" s="53"/>
      <c r="I36" s="66"/>
      <c r="J36" s="129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1:27" s="20" customFormat="1" ht="21.75" customHeight="1">
      <c r="A37" s="308"/>
      <c r="B37" s="303" t="s">
        <v>128</v>
      </c>
      <c r="C37" s="313"/>
      <c r="D37" s="53"/>
      <c r="E37" s="53">
        <f>L53</f>
        <v>0</v>
      </c>
      <c r="F37" s="53">
        <v>0</v>
      </c>
      <c r="G37" s="53">
        <f>M53</f>
        <v>0</v>
      </c>
      <c r="H37" s="53">
        <f>SUM(E37:G37)</f>
        <v>0</v>
      </c>
      <c r="I37" s="53"/>
      <c r="J37" s="129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1:27" s="20" customFormat="1" ht="21.75" customHeight="1">
      <c r="A38" s="308"/>
      <c r="B38" s="99"/>
      <c r="C38" s="10"/>
      <c r="D38" s="53"/>
      <c r="E38" s="53"/>
      <c r="F38" s="53"/>
      <c r="G38" s="53"/>
      <c r="H38" s="53"/>
      <c r="I38" s="66"/>
      <c r="J38" s="129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1:27" s="20" customFormat="1" ht="21.75" customHeight="1">
      <c r="A39" s="308"/>
      <c r="B39" s="296" t="s">
        <v>93</v>
      </c>
      <c r="C39" s="313"/>
      <c r="D39" s="53"/>
      <c r="E39" s="53">
        <f>E33-E37</f>
        <v>36.340000000000003</v>
      </c>
      <c r="F39" s="53">
        <f>F33-G37</f>
        <v>32.630000000000003</v>
      </c>
      <c r="G39" s="53">
        <f>G33-H37</f>
        <v>30.36</v>
      </c>
      <c r="H39" s="53">
        <f>H34-I37</f>
        <v>99.33</v>
      </c>
      <c r="I39" s="66"/>
      <c r="J39" s="129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1:27" s="20" customFormat="1" ht="21.75" customHeight="1">
      <c r="A40" s="308"/>
      <c r="B40" s="130"/>
      <c r="C40" s="53"/>
      <c r="D40" s="53"/>
      <c r="E40" s="53"/>
      <c r="F40" s="53"/>
      <c r="G40" s="53"/>
      <c r="H40" s="53"/>
      <c r="I40" s="66"/>
      <c r="J40" s="129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1:27" s="20" customFormat="1" ht="21.75" customHeight="1">
      <c r="A41" s="308"/>
      <c r="B41" s="303" t="s">
        <v>127</v>
      </c>
      <c r="C41" s="297"/>
      <c r="D41" s="53"/>
      <c r="E41" s="53"/>
      <c r="F41" s="53"/>
      <c r="G41" s="53"/>
      <c r="H41" s="53"/>
      <c r="I41" s="66"/>
      <c r="J41" s="129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1:27" s="20" customFormat="1" ht="21.75" customHeight="1">
      <c r="A42" s="308"/>
      <c r="C42" s="59" t="s">
        <v>69</v>
      </c>
      <c r="D42" s="102">
        <v>582636</v>
      </c>
      <c r="E42" s="13"/>
      <c r="F42" s="13"/>
      <c r="G42" s="13"/>
      <c r="H42" s="13"/>
      <c r="I42" s="13"/>
      <c r="J42" s="129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1:27" s="20" customFormat="1" ht="21.75" customHeight="1">
      <c r="A43" s="308"/>
      <c r="B43" s="99"/>
      <c r="C43" s="103" t="s">
        <v>70</v>
      </c>
      <c r="D43" s="102">
        <v>517550</v>
      </c>
      <c r="E43" s="13"/>
      <c r="F43" s="13"/>
      <c r="G43" s="13"/>
      <c r="H43" s="13"/>
      <c r="I43" s="13"/>
      <c r="J43" s="129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1:27" s="20" customFormat="1" ht="21.75" customHeight="1" thickBot="1">
      <c r="A44" s="308"/>
      <c r="B44" s="104"/>
      <c r="C44" s="59" t="s">
        <v>71</v>
      </c>
      <c r="D44" s="102">
        <v>1989000</v>
      </c>
      <c r="E44" s="13"/>
      <c r="F44" s="13"/>
      <c r="G44" s="13"/>
      <c r="H44" s="13"/>
      <c r="I44" s="66"/>
      <c r="J44" s="129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1:27" s="20" customFormat="1" ht="21.75" customHeight="1" thickTop="1">
      <c r="A45" s="308"/>
      <c r="B45" s="296" t="s">
        <v>72</v>
      </c>
      <c r="C45" s="297"/>
      <c r="D45" s="105">
        <f>SUM(D42:D44)</f>
        <v>3089186</v>
      </c>
      <c r="E45" s="53"/>
      <c r="F45" s="53"/>
      <c r="G45" s="53"/>
      <c r="H45" s="53"/>
      <c r="I45" s="66"/>
      <c r="J45" s="129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1:27" s="20" customFormat="1" ht="21.75" customHeight="1">
      <c r="A46" s="308"/>
      <c r="B46" s="88"/>
      <c r="C46" s="66"/>
      <c r="D46" s="102"/>
      <c r="E46" s="13"/>
      <c r="F46" s="13"/>
      <c r="G46" s="13"/>
      <c r="H46" s="13"/>
      <c r="I46" s="66"/>
      <c r="J46" s="129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1:27" s="20" customFormat="1" ht="21.75" customHeight="1">
      <c r="A47" s="308"/>
      <c r="B47" s="296" t="s">
        <v>94</v>
      </c>
      <c r="C47" s="297"/>
      <c r="D47" s="255" t="s">
        <v>129</v>
      </c>
      <c r="E47" s="66"/>
      <c r="F47" s="66"/>
      <c r="G47" s="66"/>
      <c r="H47" s="66"/>
      <c r="I47" s="66"/>
      <c r="J47" s="129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1:27" s="20" customFormat="1" ht="21.75" customHeight="1">
      <c r="A48" s="308"/>
      <c r="B48" s="99"/>
      <c r="C48" s="103"/>
      <c r="D48" s="102"/>
      <c r="E48" s="66"/>
      <c r="F48" s="66"/>
      <c r="G48" s="66"/>
      <c r="H48" s="66"/>
      <c r="I48" s="66"/>
      <c r="J48" s="129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 s="20" customFormat="1" ht="32.25" customHeight="1">
      <c r="A49" s="308"/>
      <c r="B49" s="303" t="s">
        <v>15</v>
      </c>
      <c r="C49" s="297"/>
      <c r="D49" s="102">
        <f>SUM(Z33:Z46)</f>
        <v>0</v>
      </c>
      <c r="E49" s="66"/>
      <c r="F49" s="66"/>
      <c r="G49" s="66"/>
      <c r="H49" s="66"/>
      <c r="I49" s="66"/>
      <c r="J49" s="129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 s="20" customFormat="1" ht="18.75" customHeight="1">
      <c r="A50" s="308"/>
      <c r="B50" s="88"/>
      <c r="C50" s="66"/>
      <c r="D50" s="59"/>
      <c r="E50" s="66"/>
      <c r="F50" s="66"/>
      <c r="G50" s="66"/>
      <c r="H50" s="66"/>
      <c r="I50" s="66"/>
      <c r="J50" s="129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s="20" customFormat="1" ht="15.6">
      <c r="A51" s="308"/>
      <c r="B51" s="314" t="s">
        <v>16</v>
      </c>
      <c r="C51" s="297"/>
      <c r="D51" s="102">
        <f>SUM(D45-D49)</f>
        <v>3089186</v>
      </c>
      <c r="E51" s="66"/>
      <c r="F51" s="66"/>
      <c r="G51" s="66"/>
      <c r="H51" s="66"/>
      <c r="I51" s="66"/>
      <c r="J51" s="129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 s="20" customFormat="1" ht="16.2" thickBot="1">
      <c r="A52" s="308"/>
      <c r="B52" s="88"/>
      <c r="C52" s="66"/>
      <c r="D52" s="66"/>
      <c r="E52" s="66"/>
      <c r="F52" s="131"/>
      <c r="G52" s="66"/>
      <c r="H52" s="66"/>
      <c r="I52" s="66"/>
      <c r="J52" s="132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</row>
    <row r="53" spans="1:27" s="15" customFormat="1" ht="16.2" thickBot="1">
      <c r="A53" s="309"/>
      <c r="B53" s="42"/>
      <c r="C53" s="112"/>
      <c r="D53" s="112"/>
      <c r="E53" s="112"/>
      <c r="F53" s="112"/>
      <c r="G53" s="112"/>
      <c r="H53" s="112"/>
      <c r="I53" s="113"/>
      <c r="J53" s="39" t="s">
        <v>11</v>
      </c>
      <c r="K53" s="39">
        <f>SUM(K33:K52)</f>
        <v>0</v>
      </c>
      <c r="L53" s="39">
        <f>SUM(L33:L52)</f>
        <v>0</v>
      </c>
      <c r="M53" s="39">
        <f>SUM(M33:M52)</f>
        <v>0</v>
      </c>
      <c r="N53" s="39">
        <f>SUM(K53:M53)</f>
        <v>0</v>
      </c>
      <c r="O53" s="40">
        <f>SUM(O33:O52)</f>
        <v>0</v>
      </c>
      <c r="P53" s="40"/>
      <c r="Q53" s="40"/>
      <c r="R53" s="40"/>
      <c r="S53" s="40"/>
      <c r="T53" s="40"/>
      <c r="U53" s="40">
        <f>SUM(U33:U52)</f>
        <v>0</v>
      </c>
      <c r="V53" s="40">
        <f t="shared" ref="V53" si="4">SUM(V33:V52)</f>
        <v>0</v>
      </c>
      <c r="W53" s="40">
        <f t="shared" ref="W53" si="5">SUM(W33:W52)</f>
        <v>0</v>
      </c>
      <c r="X53" s="40">
        <f>SUM(X33:X52)</f>
        <v>0</v>
      </c>
      <c r="Y53" s="39"/>
      <c r="Z53" s="40">
        <f>SUM(Z33:Z52)</f>
        <v>0</v>
      </c>
      <c r="AA53" s="40">
        <f>SUM(AA33:AA52)</f>
        <v>0</v>
      </c>
    </row>
    <row r="54" spans="1:27" s="32" customFormat="1" ht="15">
      <c r="B54" s="38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U54" s="36"/>
      <c r="V54" s="36"/>
    </row>
    <row r="64" spans="1:27" ht="22.8">
      <c r="B64" s="27"/>
      <c r="C64" s="27"/>
      <c r="D64" s="1"/>
      <c r="E64" s="6"/>
    </row>
  </sheetData>
  <mergeCells count="24">
    <mergeCell ref="B47:C47"/>
    <mergeCell ref="B49:C49"/>
    <mergeCell ref="B24:C24"/>
    <mergeCell ref="J8:Y8"/>
    <mergeCell ref="A32:A53"/>
    <mergeCell ref="A10:A30"/>
    <mergeCell ref="B39:C39"/>
    <mergeCell ref="B8:I8"/>
    <mergeCell ref="B14:C14"/>
    <mergeCell ref="B37:C37"/>
    <mergeCell ref="B16:C16"/>
    <mergeCell ref="B22:C22"/>
    <mergeCell ref="B26:C26"/>
    <mergeCell ref="B28:C28"/>
    <mergeCell ref="B51:C51"/>
    <mergeCell ref="B18:C18"/>
    <mergeCell ref="A1:C1"/>
    <mergeCell ref="E20:I22"/>
    <mergeCell ref="Z8:AA8"/>
    <mergeCell ref="B45:C45"/>
    <mergeCell ref="B31:I31"/>
    <mergeCell ref="C9:D9"/>
    <mergeCell ref="H1:O1"/>
    <mergeCell ref="B41:C41"/>
  </mergeCells>
  <phoneticPr fontId="4" type="noConversion"/>
  <conditionalFormatting sqref="D23 D28 E16:G16 D46 D51">
    <cfRule type="cellIs" dxfId="0" priority="3" stopIfTrue="1" operator="lessThan">
      <formula>0</formula>
    </cfRule>
  </conditionalFormatting>
  <pageMargins left="0.52" right="0.5" top="0.5" bottom="0.51" header="0.39" footer="0.34"/>
  <pageSetup paperSize="17" scale="47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workbookViewId="0">
      <selection activeCell="D1" sqref="D1:G1"/>
    </sheetView>
  </sheetViews>
  <sheetFormatPr defaultRowHeight="13.2"/>
  <cols>
    <col min="1" max="1" width="50.5546875" customWidth="1"/>
    <col min="2" max="2" width="1.5546875" customWidth="1"/>
    <col min="3" max="3" width="24" customWidth="1"/>
    <col min="4" max="4" width="25.88671875" customWidth="1"/>
    <col min="5" max="5" width="25.44140625" customWidth="1"/>
    <col min="6" max="6" width="26.5546875" customWidth="1"/>
  </cols>
  <sheetData>
    <row r="1" spans="1:20" s="138" customFormat="1" ht="21" customHeight="1" thickBot="1">
      <c r="A1" s="256" t="s">
        <v>108</v>
      </c>
      <c r="B1" s="257"/>
      <c r="C1" s="257"/>
      <c r="D1" s="257" t="s">
        <v>98</v>
      </c>
      <c r="E1" s="257"/>
      <c r="F1" s="257"/>
      <c r="G1" s="257"/>
      <c r="H1" s="227"/>
      <c r="I1" s="176"/>
      <c r="J1" s="229"/>
      <c r="Q1" s="139"/>
      <c r="R1" s="139"/>
      <c r="S1" s="139"/>
      <c r="T1" s="139"/>
    </row>
    <row r="2" spans="1:20" s="1" customFormat="1" ht="15.6">
      <c r="A2" s="31"/>
      <c r="B2" s="31"/>
      <c r="C2" s="31"/>
      <c r="D2" s="20"/>
      <c r="E2" s="21"/>
      <c r="F2" s="21"/>
      <c r="G2" s="21"/>
      <c r="H2" s="21"/>
      <c r="I2" s="21"/>
      <c r="J2" s="21"/>
      <c r="O2" s="2"/>
      <c r="P2" s="2"/>
      <c r="Q2" s="2"/>
      <c r="R2" s="2"/>
      <c r="S2" s="2"/>
      <c r="T2" s="2"/>
    </row>
    <row r="3" spans="1:20" s="1" customFormat="1" ht="15.6">
      <c r="A3" s="31"/>
      <c r="B3" s="31"/>
      <c r="C3" s="31"/>
      <c r="D3" s="20"/>
      <c r="E3" s="21"/>
      <c r="F3" s="21"/>
      <c r="G3" s="21"/>
      <c r="H3" s="21"/>
      <c r="I3" s="21"/>
      <c r="J3" s="21"/>
      <c r="O3" s="2"/>
      <c r="P3" s="2"/>
      <c r="Q3" s="2"/>
      <c r="R3" s="2"/>
      <c r="S3" s="2"/>
      <c r="T3" s="2"/>
    </row>
    <row r="4" spans="1:20" ht="15.6" thickBot="1">
      <c r="A4" s="5"/>
      <c r="B4" s="5"/>
      <c r="C4" s="5"/>
      <c r="D4" s="5"/>
      <c r="E4" s="5"/>
      <c r="F4" s="5"/>
      <c r="G4" s="5"/>
      <c r="H4" s="5"/>
      <c r="I4" s="20"/>
      <c r="J4" s="5"/>
    </row>
    <row r="5" spans="1:20" s="141" customFormat="1" ht="15" customHeight="1" thickBot="1">
      <c r="A5" s="264" t="s">
        <v>84</v>
      </c>
      <c r="B5" s="265"/>
      <c r="C5" s="265"/>
      <c r="D5" s="265"/>
      <c r="E5" s="265"/>
      <c r="F5" s="265"/>
      <c r="G5" s="265"/>
      <c r="H5" s="265"/>
      <c r="I5" s="315"/>
      <c r="J5" s="228"/>
      <c r="K5" s="145"/>
    </row>
    <row r="6" spans="1:20" s="137" customFormat="1" ht="30" customHeight="1" thickBot="1">
      <c r="A6" s="152"/>
      <c r="B6" s="202"/>
      <c r="C6" s="218" t="s">
        <v>85</v>
      </c>
      <c r="D6" s="219" t="s">
        <v>86</v>
      </c>
      <c r="E6" s="219" t="s">
        <v>87</v>
      </c>
      <c r="F6" s="266" t="s">
        <v>28</v>
      </c>
      <c r="G6" s="267"/>
      <c r="H6" s="267"/>
      <c r="I6" s="316"/>
      <c r="J6" s="190"/>
      <c r="K6" s="166"/>
    </row>
    <row r="7" spans="1:20" s="141" customFormat="1" ht="21.75" customHeight="1" thickBot="1">
      <c r="A7" s="150" t="s">
        <v>88</v>
      </c>
      <c r="B7" s="197"/>
      <c r="C7" s="188"/>
      <c r="D7" s="188"/>
      <c r="E7" s="187"/>
      <c r="F7" s="317"/>
      <c r="G7" s="318"/>
      <c r="H7" s="318"/>
      <c r="I7" s="319"/>
      <c r="J7" s="55"/>
    </row>
    <row r="8" spans="1:20" s="141" customFormat="1" ht="21.75" customHeight="1" thickBot="1">
      <c r="A8" s="189"/>
      <c r="B8" s="197"/>
      <c r="C8" s="147"/>
      <c r="D8" s="147"/>
      <c r="E8" s="187"/>
      <c r="F8" s="270"/>
      <c r="G8" s="271"/>
      <c r="H8" s="271"/>
      <c r="I8" s="320"/>
      <c r="J8" s="55"/>
    </row>
    <row r="9" spans="1:20" s="141" customFormat="1" ht="16.5" customHeight="1" thickBot="1">
      <c r="A9" s="100"/>
      <c r="B9" s="136"/>
      <c r="C9" s="142"/>
      <c r="D9" s="142"/>
      <c r="E9" s="149"/>
      <c r="F9" s="271"/>
      <c r="G9" s="271"/>
      <c r="H9" s="271"/>
      <c r="I9" s="320"/>
      <c r="J9" s="55"/>
    </row>
    <row r="10" spans="1:20" s="141" customFormat="1" ht="22.5" customHeight="1" thickBot="1">
      <c r="A10" s="150" t="s">
        <v>89</v>
      </c>
      <c r="B10" s="197"/>
      <c r="C10" s="147"/>
      <c r="D10" s="147"/>
      <c r="E10" s="187"/>
      <c r="F10" s="270"/>
      <c r="G10" s="271"/>
      <c r="H10" s="271"/>
      <c r="I10" s="320"/>
      <c r="J10" s="55"/>
      <c r="L10" s="145"/>
    </row>
    <row r="11" spans="1:20" s="141" customFormat="1" ht="21" customHeight="1" thickBot="1">
      <c r="A11" s="150" t="s">
        <v>90</v>
      </c>
      <c r="B11" s="198"/>
      <c r="C11" s="147"/>
      <c r="D11" s="147"/>
      <c r="E11" s="187"/>
      <c r="F11" s="270"/>
      <c r="G11" s="271"/>
      <c r="H11" s="271"/>
      <c r="I11" s="320"/>
      <c r="J11" s="55"/>
    </row>
    <row r="12" spans="1:20" s="141" customFormat="1" ht="14.25" customHeight="1" thickBot="1">
      <c r="A12" s="100"/>
      <c r="B12" s="136"/>
      <c r="C12" s="142"/>
      <c r="D12" s="142"/>
      <c r="E12" s="142"/>
      <c r="F12" s="271"/>
      <c r="G12" s="271"/>
      <c r="H12" s="271"/>
      <c r="I12" s="320"/>
      <c r="J12" s="55"/>
    </row>
    <row r="13" spans="1:20" s="141" customFormat="1" ht="19.5" customHeight="1" thickBot="1">
      <c r="A13" s="150" t="s">
        <v>34</v>
      </c>
      <c r="B13" s="197"/>
      <c r="C13" s="147"/>
      <c r="D13" s="147"/>
      <c r="E13" s="187"/>
      <c r="F13" s="270"/>
      <c r="G13" s="271"/>
      <c r="H13" s="271"/>
      <c r="I13" s="320"/>
      <c r="J13" s="55"/>
    </row>
    <row r="14" spans="1:20" s="141" customFormat="1" ht="19.5" customHeight="1" thickBot="1">
      <c r="A14" s="189"/>
      <c r="B14" s="197"/>
      <c r="C14" s="147"/>
      <c r="D14" s="147"/>
      <c r="E14" s="187"/>
      <c r="F14" s="270"/>
      <c r="G14" s="271"/>
      <c r="H14" s="271"/>
      <c r="I14" s="320"/>
      <c r="J14" s="55"/>
    </row>
    <row r="15" spans="1:20" s="141" customFormat="1" ht="12.75" customHeight="1" thickBot="1">
      <c r="A15" s="203"/>
      <c r="B15" s="196"/>
      <c r="C15" s="149"/>
      <c r="D15" s="149"/>
      <c r="E15" s="149"/>
      <c r="F15" s="321"/>
      <c r="G15" s="321"/>
      <c r="H15" s="321"/>
      <c r="I15" s="322"/>
      <c r="J15" s="55"/>
      <c r="K15" s="145"/>
    </row>
    <row r="16" spans="1:20" s="141" customFormat="1" ht="22.5" customHeight="1">
      <c r="A16" s="143"/>
      <c r="B16" s="143"/>
      <c r="C16" s="143"/>
      <c r="D16" s="143"/>
      <c r="E16" s="143"/>
      <c r="F16" s="142"/>
      <c r="G16" s="140"/>
      <c r="H16" s="140"/>
      <c r="I16" s="140"/>
      <c r="J16" s="144"/>
    </row>
    <row r="17" spans="1:11" s="141" customFormat="1" ht="25.5" customHeight="1" thickBot="1">
      <c r="A17" s="143"/>
      <c r="B17" s="143"/>
      <c r="C17" s="143"/>
      <c r="D17" s="143"/>
      <c r="E17" s="143"/>
      <c r="F17" s="143"/>
      <c r="G17" s="140"/>
      <c r="H17" s="140"/>
      <c r="I17" s="140"/>
      <c r="J17" s="140"/>
    </row>
    <row r="18" spans="1:11" s="141" customFormat="1" ht="15.75" customHeight="1" thickBot="1">
      <c r="A18" s="261" t="s">
        <v>33</v>
      </c>
      <c r="B18" s="262"/>
      <c r="C18" s="263"/>
      <c r="D18" s="142"/>
      <c r="E18" s="142"/>
      <c r="F18" s="143"/>
      <c r="G18" s="140"/>
      <c r="H18" s="140"/>
      <c r="I18" s="140"/>
      <c r="J18" s="140"/>
    </row>
    <row r="19" spans="1:11" s="141" customFormat="1" ht="24.75" customHeight="1" thickBot="1">
      <c r="A19" s="200" t="s">
        <v>3</v>
      </c>
      <c r="B19" s="199"/>
      <c r="C19" s="63">
        <v>0</v>
      </c>
      <c r="D19" s="142"/>
      <c r="E19" s="142"/>
      <c r="F19" s="142"/>
      <c r="G19" s="140"/>
      <c r="H19" s="140"/>
      <c r="I19" s="140"/>
      <c r="J19" s="140"/>
    </row>
    <row r="20" spans="1:11" s="141" customFormat="1" ht="23.25" customHeight="1" thickBot="1">
      <c r="A20" s="200" t="s">
        <v>4</v>
      </c>
      <c r="B20" s="201"/>
      <c r="C20" s="148" t="e">
        <f>'Debit Ledger (Impacts)'!#REF!</f>
        <v>#REF!</v>
      </c>
      <c r="D20" s="143"/>
      <c r="E20" s="143"/>
      <c r="F20" s="143"/>
      <c r="G20" s="140"/>
      <c r="H20" s="140"/>
      <c r="I20" s="140"/>
      <c r="J20" s="140"/>
    </row>
    <row r="21" spans="1:11" s="145" customFormat="1" ht="40.5" customHeight="1" thickBot="1">
      <c r="A21" s="142"/>
      <c r="B21" s="142"/>
      <c r="C21" s="53"/>
      <c r="D21" s="142"/>
      <c r="E21" s="142"/>
      <c r="F21" s="142"/>
      <c r="G21" s="144"/>
      <c r="H21" s="144"/>
      <c r="I21" s="144"/>
      <c r="J21" s="144"/>
    </row>
    <row r="22" spans="1:11" s="145" customFormat="1" ht="18" customHeight="1" thickBot="1">
      <c r="A22" s="258" t="s">
        <v>30</v>
      </c>
      <c r="B22" s="259"/>
      <c r="C22" s="260"/>
      <c r="D22" s="142"/>
      <c r="E22" s="142"/>
      <c r="F22" s="142"/>
      <c r="G22" s="144"/>
      <c r="H22" s="144"/>
      <c r="I22" s="144"/>
      <c r="J22" s="144"/>
    </row>
    <row r="23" spans="1:11" s="145" customFormat="1" ht="22.5" customHeight="1" thickBot="1">
      <c r="A23" s="200" t="s">
        <v>31</v>
      </c>
      <c r="B23" s="201"/>
      <c r="C23" s="63">
        <v>0</v>
      </c>
      <c r="D23" s="142"/>
      <c r="E23" s="142"/>
      <c r="F23" s="142"/>
      <c r="G23" s="144"/>
      <c r="H23" s="144"/>
      <c r="I23" s="144"/>
      <c r="J23" s="144"/>
    </row>
    <row r="24" spans="1:11" s="145" customFormat="1" ht="25.5" customHeight="1" thickBot="1">
      <c r="A24" s="200" t="s">
        <v>32</v>
      </c>
      <c r="B24" s="196"/>
      <c r="C24" s="63">
        <v>0</v>
      </c>
      <c r="D24" s="142"/>
      <c r="E24" s="142"/>
      <c r="F24" s="142"/>
      <c r="G24" s="144"/>
      <c r="H24" s="144"/>
      <c r="I24" s="144"/>
      <c r="J24" s="144"/>
    </row>
    <row r="25" spans="1:11">
      <c r="A25" s="131"/>
      <c r="B25" s="131"/>
      <c r="C25" s="131"/>
      <c r="D25" s="131"/>
      <c r="E25" s="131"/>
      <c r="F25" s="131"/>
    </row>
    <row r="26" spans="1:11">
      <c r="A26" s="131"/>
      <c r="B26" s="131"/>
      <c r="C26" s="131"/>
      <c r="D26" s="131"/>
      <c r="E26" s="131"/>
      <c r="F26" s="131"/>
    </row>
    <row r="27" spans="1:11">
      <c r="A27" s="131"/>
      <c r="B27" s="131"/>
      <c r="C27" s="131"/>
      <c r="D27" s="131"/>
      <c r="E27" s="131"/>
      <c r="F27" s="131"/>
      <c r="J27" s="7"/>
      <c r="K27" s="7"/>
    </row>
  </sheetData>
  <mergeCells count="15">
    <mergeCell ref="F15:I15"/>
    <mergeCell ref="F12:I12"/>
    <mergeCell ref="A18:C18"/>
    <mergeCell ref="A22:C22"/>
    <mergeCell ref="F9:I9"/>
    <mergeCell ref="F10:I10"/>
    <mergeCell ref="F11:I11"/>
    <mergeCell ref="F13:I13"/>
    <mergeCell ref="F14:I14"/>
    <mergeCell ref="A5:I5"/>
    <mergeCell ref="F6:I6"/>
    <mergeCell ref="F7:I7"/>
    <mergeCell ref="F8:I8"/>
    <mergeCell ref="A1:C1"/>
    <mergeCell ref="D1:G1"/>
  </mergeCells>
  <pageMargins left="0.7" right="0.7" top="0.75" bottom="0.75" header="0.3" footer="0.3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 Balance Sheet</vt:lpstr>
      <vt:lpstr>Debit Ledger (Impacts)</vt:lpstr>
      <vt:lpstr>Credit Ledger (Mitigation)</vt:lpstr>
      <vt:lpstr>Aquatic Areas Ledger</vt:lpstr>
      <vt:lpstr>Sheet1</vt:lpstr>
      <vt:lpstr>'Aquatic Areas Ledger'!Print_Area</vt:lpstr>
      <vt:lpstr>'Credit Ledger (Mitigation)'!Print_Area</vt:lpstr>
      <vt:lpstr>'Debit Ledger (Impacts)'!Print_Area</vt:lpstr>
      <vt:lpstr>'Summary Balance Sheet'!Print_Area</vt:lpstr>
    </vt:vector>
  </TitlesOfParts>
  <Company>King County WLRD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mmurphy</dc:creator>
  <cp:lastModifiedBy>E4REGSMM</cp:lastModifiedBy>
  <cp:lastPrinted>2014-07-24T18:10:58Z</cp:lastPrinted>
  <dcterms:created xsi:type="dcterms:W3CDTF">2009-12-28T23:29:29Z</dcterms:created>
  <dcterms:modified xsi:type="dcterms:W3CDTF">2015-05-05T10:40:11Z</dcterms:modified>
</cp:coreProperties>
</file>